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filterPrivacy="1" defaultThemeVersion="124226"/>
  <xr:revisionPtr revIDLastSave="0" documentId="13_ncr:1_{46B9EDBE-95EB-4B90-8662-759BC3BF5990}" xr6:coauthVersionLast="47" xr6:coauthVersionMax="47" xr10:uidLastSave="{00000000-0000-0000-0000-000000000000}"/>
  <bookViews>
    <workbookView xWindow="-120" yWindow="-120" windowWidth="29040" windowHeight="17640" tabRatio="909" activeTab="1" xr2:uid="{00000000-000D-0000-FFFF-FFFF00000000}"/>
  </bookViews>
  <sheets>
    <sheet name="Rekapitulace - DEŠŤ. SVOD." sheetId="34" r:id="rId1"/>
    <sheet name="NS" sheetId="36" r:id="rId2"/>
  </sheets>
  <externalReferences>
    <externalReference r:id="rId3"/>
    <externalReference r:id="rId4"/>
    <externalReference r:id="rId5"/>
    <externalReference r:id="rId6"/>
  </externalReferences>
  <definedNames>
    <definedName name="_________obl11">#REF!</definedName>
    <definedName name="_________obl12">#REF!</definedName>
    <definedName name="_________obl13">#REF!</definedName>
    <definedName name="_________obl14">#REF!</definedName>
    <definedName name="_________obl15">#REF!</definedName>
    <definedName name="_________obl16">#REF!</definedName>
    <definedName name="_________obl17">#REF!</definedName>
    <definedName name="_________obl1710">#REF!</definedName>
    <definedName name="_________obl1711">#REF!</definedName>
    <definedName name="_________obl1712">#REF!</definedName>
    <definedName name="_________obl1713">#REF!</definedName>
    <definedName name="_________obl1714">#REF!</definedName>
    <definedName name="_________obl1715">#REF!</definedName>
    <definedName name="_________obl1716">#REF!</definedName>
    <definedName name="_________obl1717">#REF!</definedName>
    <definedName name="_________obl1718">#REF!</definedName>
    <definedName name="_________obl1719">#REF!</definedName>
    <definedName name="_________obl173">#REF!</definedName>
    <definedName name="_________obl174">#REF!</definedName>
    <definedName name="_________obl175">#REF!</definedName>
    <definedName name="_________obl176">#REF!</definedName>
    <definedName name="_________obl177">#REF!</definedName>
    <definedName name="_________obl178">#REF!</definedName>
    <definedName name="_________obl179">#REF!</definedName>
    <definedName name="_________obl18">#REF!</definedName>
    <definedName name="_________obl181">#REF!</definedName>
    <definedName name="_________obl1816">#REF!</definedName>
    <definedName name="_________obl1820">#REF!</definedName>
    <definedName name="_________obl1821">#REF!</definedName>
    <definedName name="_________obl1822">#REF!</definedName>
    <definedName name="_________obl1823">#REF!</definedName>
    <definedName name="_________obl1824">#REF!</definedName>
    <definedName name="_________obl1825">#REF!</definedName>
    <definedName name="_________obl1826">#REF!</definedName>
    <definedName name="_________obl1827">#REF!</definedName>
    <definedName name="_________obl1828">#REF!</definedName>
    <definedName name="_________obl1829">#REF!</definedName>
    <definedName name="_________obl183">#REF!</definedName>
    <definedName name="_________obl1831">#REF!</definedName>
    <definedName name="_________obl1832">#REF!</definedName>
    <definedName name="_________obl184">#REF!</definedName>
    <definedName name="_________obl185">#REF!</definedName>
    <definedName name="_________obl186">#REF!</definedName>
    <definedName name="_________obl187">#REF!</definedName>
    <definedName name="________obl11" localSheetId="1">#REF!</definedName>
    <definedName name="________obl11" localSheetId="0">#REF!</definedName>
    <definedName name="________obl11">#REF!</definedName>
    <definedName name="________obl12" localSheetId="1">#REF!</definedName>
    <definedName name="________obl12" localSheetId="0">#REF!</definedName>
    <definedName name="________obl12">#REF!</definedName>
    <definedName name="________obl13" localSheetId="1">#REF!</definedName>
    <definedName name="________obl13" localSheetId="0">#REF!</definedName>
    <definedName name="________obl13">#REF!</definedName>
    <definedName name="________obl14" localSheetId="1">#REF!</definedName>
    <definedName name="________obl14" localSheetId="0">#REF!</definedName>
    <definedName name="________obl14">#REF!</definedName>
    <definedName name="________obl15" localSheetId="1">#REF!</definedName>
    <definedName name="________obl15" localSheetId="0">#REF!</definedName>
    <definedName name="________obl15">#REF!</definedName>
    <definedName name="________obl16" localSheetId="1">#REF!</definedName>
    <definedName name="________obl16" localSheetId="0">#REF!</definedName>
    <definedName name="________obl16">#REF!</definedName>
    <definedName name="________obl17" localSheetId="1">#REF!</definedName>
    <definedName name="________obl17" localSheetId="0">#REF!</definedName>
    <definedName name="________obl17">#REF!</definedName>
    <definedName name="________obl1710" localSheetId="1">#REF!</definedName>
    <definedName name="________obl1710" localSheetId="0">#REF!</definedName>
    <definedName name="________obl1710">#REF!</definedName>
    <definedName name="________obl1711" localSheetId="1">#REF!</definedName>
    <definedName name="________obl1711" localSheetId="0">#REF!</definedName>
    <definedName name="________obl1711">#REF!</definedName>
    <definedName name="________obl1712" localSheetId="1">#REF!</definedName>
    <definedName name="________obl1712" localSheetId="0">#REF!</definedName>
    <definedName name="________obl1712">#REF!</definedName>
    <definedName name="________obl1713" localSheetId="1">#REF!</definedName>
    <definedName name="________obl1713" localSheetId="0">#REF!</definedName>
    <definedName name="________obl1713">#REF!</definedName>
    <definedName name="________obl1714" localSheetId="1">#REF!</definedName>
    <definedName name="________obl1714" localSheetId="0">#REF!</definedName>
    <definedName name="________obl1714">#REF!</definedName>
    <definedName name="________obl1715" localSheetId="1">#REF!</definedName>
    <definedName name="________obl1715" localSheetId="0">#REF!</definedName>
    <definedName name="________obl1715">#REF!</definedName>
    <definedName name="________obl1716" localSheetId="1">#REF!</definedName>
    <definedName name="________obl1716" localSheetId="0">#REF!</definedName>
    <definedName name="________obl1716">#REF!</definedName>
    <definedName name="________obl1717" localSheetId="1">#REF!</definedName>
    <definedName name="________obl1717" localSheetId="0">#REF!</definedName>
    <definedName name="________obl1717">#REF!</definedName>
    <definedName name="________obl1718" localSheetId="1">#REF!</definedName>
    <definedName name="________obl1718" localSheetId="0">#REF!</definedName>
    <definedName name="________obl1718">#REF!</definedName>
    <definedName name="________obl1719" localSheetId="1">#REF!</definedName>
    <definedName name="________obl1719" localSheetId="0">#REF!</definedName>
    <definedName name="________obl1719">#REF!</definedName>
    <definedName name="________obl173" localSheetId="1">#REF!</definedName>
    <definedName name="________obl173" localSheetId="0">#REF!</definedName>
    <definedName name="________obl173">#REF!</definedName>
    <definedName name="________obl174" localSheetId="1">#REF!</definedName>
    <definedName name="________obl174" localSheetId="0">#REF!</definedName>
    <definedName name="________obl174">#REF!</definedName>
    <definedName name="________obl175" localSheetId="1">#REF!</definedName>
    <definedName name="________obl175" localSheetId="0">#REF!</definedName>
    <definedName name="________obl175">#REF!</definedName>
    <definedName name="________obl176" localSheetId="1">#REF!</definedName>
    <definedName name="________obl176" localSheetId="0">#REF!</definedName>
    <definedName name="________obl176">#REF!</definedName>
    <definedName name="________obl177" localSheetId="1">#REF!</definedName>
    <definedName name="________obl177" localSheetId="0">#REF!</definedName>
    <definedName name="________obl177">#REF!</definedName>
    <definedName name="________obl178" localSheetId="1">#REF!</definedName>
    <definedName name="________obl178" localSheetId="0">#REF!</definedName>
    <definedName name="________obl178">#REF!</definedName>
    <definedName name="________obl179" localSheetId="1">#REF!</definedName>
    <definedName name="________obl179" localSheetId="0">#REF!</definedName>
    <definedName name="________obl179">#REF!</definedName>
    <definedName name="________obl18" localSheetId="1">#REF!</definedName>
    <definedName name="________obl18" localSheetId="0">#REF!</definedName>
    <definedName name="________obl18">#REF!</definedName>
    <definedName name="________obl181" localSheetId="1">#REF!</definedName>
    <definedName name="________obl181" localSheetId="0">#REF!</definedName>
    <definedName name="________obl181">#REF!</definedName>
    <definedName name="________obl1816" localSheetId="1">#REF!</definedName>
    <definedName name="________obl1816" localSheetId="0">#REF!</definedName>
    <definedName name="________obl1816">#REF!</definedName>
    <definedName name="________obl1820" localSheetId="1">#REF!</definedName>
    <definedName name="________obl1820" localSheetId="0">#REF!</definedName>
    <definedName name="________obl1820">#REF!</definedName>
    <definedName name="________obl1821" localSheetId="1">#REF!</definedName>
    <definedName name="________obl1821" localSheetId="0">#REF!</definedName>
    <definedName name="________obl1821">#REF!</definedName>
    <definedName name="________obl1822" localSheetId="1">#REF!</definedName>
    <definedName name="________obl1822" localSheetId="0">#REF!</definedName>
    <definedName name="________obl1822">#REF!</definedName>
    <definedName name="________obl1823" localSheetId="1">#REF!</definedName>
    <definedName name="________obl1823" localSheetId="0">#REF!</definedName>
    <definedName name="________obl1823">#REF!</definedName>
    <definedName name="________obl1824" localSheetId="1">#REF!</definedName>
    <definedName name="________obl1824" localSheetId="0">#REF!</definedName>
    <definedName name="________obl1824">#REF!</definedName>
    <definedName name="________obl1825" localSheetId="1">#REF!</definedName>
    <definedName name="________obl1825" localSheetId="0">#REF!</definedName>
    <definedName name="________obl1825">#REF!</definedName>
    <definedName name="________obl1826" localSheetId="1">#REF!</definedName>
    <definedName name="________obl1826" localSheetId="0">#REF!</definedName>
    <definedName name="________obl1826">#REF!</definedName>
    <definedName name="________obl1827" localSheetId="1">#REF!</definedName>
    <definedName name="________obl1827" localSheetId="0">#REF!</definedName>
    <definedName name="________obl1827">#REF!</definedName>
    <definedName name="________obl1828" localSheetId="1">#REF!</definedName>
    <definedName name="________obl1828" localSheetId="0">#REF!</definedName>
    <definedName name="________obl1828">#REF!</definedName>
    <definedName name="________obl1829" localSheetId="1">#REF!</definedName>
    <definedName name="________obl1829" localSheetId="0">#REF!</definedName>
    <definedName name="________obl1829">#REF!</definedName>
    <definedName name="________obl183" localSheetId="1">#REF!</definedName>
    <definedName name="________obl183" localSheetId="0">#REF!</definedName>
    <definedName name="________obl183">#REF!</definedName>
    <definedName name="________obl1831" localSheetId="1">#REF!</definedName>
    <definedName name="________obl1831" localSheetId="0">#REF!</definedName>
    <definedName name="________obl1831">#REF!</definedName>
    <definedName name="________obl1832" localSheetId="1">#REF!</definedName>
    <definedName name="________obl1832" localSheetId="0">#REF!</definedName>
    <definedName name="________obl1832">#REF!</definedName>
    <definedName name="________obl184" localSheetId="1">#REF!</definedName>
    <definedName name="________obl184" localSheetId="0">#REF!</definedName>
    <definedName name="________obl184">#REF!</definedName>
    <definedName name="________obl185" localSheetId="1">#REF!</definedName>
    <definedName name="________obl185" localSheetId="0">#REF!</definedName>
    <definedName name="________obl185">#REF!</definedName>
    <definedName name="________obl186" localSheetId="1">#REF!</definedName>
    <definedName name="________obl186" localSheetId="0">#REF!</definedName>
    <definedName name="________obl186">#REF!</definedName>
    <definedName name="________obl187" localSheetId="1">#REF!</definedName>
    <definedName name="________obl187" localSheetId="0">#REF!</definedName>
    <definedName name="________obl187">#REF!</definedName>
    <definedName name="______obl11" localSheetId="1">#REF!</definedName>
    <definedName name="______obl11" localSheetId="0">#REF!</definedName>
    <definedName name="______obl11">#REF!</definedName>
    <definedName name="______obl12" localSheetId="1">#REF!</definedName>
    <definedName name="______obl12" localSheetId="0">#REF!</definedName>
    <definedName name="______obl12">#REF!</definedName>
    <definedName name="______obl13" localSheetId="1">#REF!</definedName>
    <definedName name="______obl13" localSheetId="0">#REF!</definedName>
    <definedName name="______obl13">#REF!</definedName>
    <definedName name="______obl14" localSheetId="1">#REF!</definedName>
    <definedName name="______obl14" localSheetId="0">#REF!</definedName>
    <definedName name="______obl14">#REF!</definedName>
    <definedName name="______obl15" localSheetId="1">#REF!</definedName>
    <definedName name="______obl15" localSheetId="0">#REF!</definedName>
    <definedName name="______obl15">#REF!</definedName>
    <definedName name="______obl16" localSheetId="1">#REF!</definedName>
    <definedName name="______obl16" localSheetId="0">#REF!</definedName>
    <definedName name="______obl16">#REF!</definedName>
    <definedName name="______obl17" localSheetId="1">#REF!</definedName>
    <definedName name="______obl17" localSheetId="0">#REF!</definedName>
    <definedName name="______obl17">#REF!</definedName>
    <definedName name="______obl1710" localSheetId="1">#REF!</definedName>
    <definedName name="______obl1710" localSheetId="0">#REF!</definedName>
    <definedName name="______obl1710">#REF!</definedName>
    <definedName name="______obl1711" localSheetId="1">#REF!</definedName>
    <definedName name="______obl1711" localSheetId="0">#REF!</definedName>
    <definedName name="______obl1711">#REF!</definedName>
    <definedName name="______obl1712" localSheetId="1">#REF!</definedName>
    <definedName name="______obl1712" localSheetId="0">#REF!</definedName>
    <definedName name="______obl1712">#REF!</definedName>
    <definedName name="______obl1713" localSheetId="1">#REF!</definedName>
    <definedName name="______obl1713" localSheetId="0">#REF!</definedName>
    <definedName name="______obl1713">#REF!</definedName>
    <definedName name="______obl1714" localSheetId="1">#REF!</definedName>
    <definedName name="______obl1714" localSheetId="0">#REF!</definedName>
    <definedName name="______obl1714">#REF!</definedName>
    <definedName name="______obl1715" localSheetId="1">#REF!</definedName>
    <definedName name="______obl1715" localSheetId="0">#REF!</definedName>
    <definedName name="______obl1715">#REF!</definedName>
    <definedName name="______obl1716" localSheetId="1">#REF!</definedName>
    <definedName name="______obl1716" localSheetId="0">#REF!</definedName>
    <definedName name="______obl1716">#REF!</definedName>
    <definedName name="______obl1717" localSheetId="1">#REF!</definedName>
    <definedName name="______obl1717" localSheetId="0">#REF!</definedName>
    <definedName name="______obl1717">#REF!</definedName>
    <definedName name="______obl1718" localSheetId="1">#REF!</definedName>
    <definedName name="______obl1718" localSheetId="0">#REF!</definedName>
    <definedName name="______obl1718">#REF!</definedName>
    <definedName name="______obl1719" localSheetId="1">#REF!</definedName>
    <definedName name="______obl1719" localSheetId="0">#REF!</definedName>
    <definedName name="______obl1719">#REF!</definedName>
    <definedName name="______obl173" localSheetId="1">#REF!</definedName>
    <definedName name="______obl173" localSheetId="0">#REF!</definedName>
    <definedName name="______obl173">#REF!</definedName>
    <definedName name="______obl174" localSheetId="1">#REF!</definedName>
    <definedName name="______obl174" localSheetId="0">#REF!</definedName>
    <definedName name="______obl174">#REF!</definedName>
    <definedName name="______obl175" localSheetId="1">#REF!</definedName>
    <definedName name="______obl175" localSheetId="0">#REF!</definedName>
    <definedName name="______obl175">#REF!</definedName>
    <definedName name="______obl176" localSheetId="1">#REF!</definedName>
    <definedName name="______obl176" localSheetId="0">#REF!</definedName>
    <definedName name="______obl176">#REF!</definedName>
    <definedName name="______obl177" localSheetId="1">#REF!</definedName>
    <definedName name="______obl177" localSheetId="0">#REF!</definedName>
    <definedName name="______obl177">#REF!</definedName>
    <definedName name="______obl178" localSheetId="1">#REF!</definedName>
    <definedName name="______obl178" localSheetId="0">#REF!</definedName>
    <definedName name="______obl178">#REF!</definedName>
    <definedName name="______obl179" localSheetId="1">#REF!</definedName>
    <definedName name="______obl179" localSheetId="0">#REF!</definedName>
    <definedName name="______obl179">#REF!</definedName>
    <definedName name="______obl18" localSheetId="1">#REF!</definedName>
    <definedName name="______obl18" localSheetId="0">#REF!</definedName>
    <definedName name="______obl18">#REF!</definedName>
    <definedName name="______obl181" localSheetId="1">#REF!</definedName>
    <definedName name="______obl181" localSheetId="0">#REF!</definedName>
    <definedName name="______obl181">#REF!</definedName>
    <definedName name="______obl1816" localSheetId="1">#REF!</definedName>
    <definedName name="______obl1816" localSheetId="0">#REF!</definedName>
    <definedName name="______obl1816">#REF!</definedName>
    <definedName name="______obl1820" localSheetId="1">#REF!</definedName>
    <definedName name="______obl1820" localSheetId="0">#REF!</definedName>
    <definedName name="______obl1820">#REF!</definedName>
    <definedName name="______obl1821" localSheetId="1">#REF!</definedName>
    <definedName name="______obl1821" localSheetId="0">#REF!</definedName>
    <definedName name="______obl1821">#REF!</definedName>
    <definedName name="______obl1822" localSheetId="1">#REF!</definedName>
    <definedName name="______obl1822" localSheetId="0">#REF!</definedName>
    <definedName name="______obl1822">#REF!</definedName>
    <definedName name="______obl1823" localSheetId="1">#REF!</definedName>
    <definedName name="______obl1823" localSheetId="0">#REF!</definedName>
    <definedName name="______obl1823">#REF!</definedName>
    <definedName name="______obl1824" localSheetId="1">#REF!</definedName>
    <definedName name="______obl1824" localSheetId="0">#REF!</definedName>
    <definedName name="______obl1824">#REF!</definedName>
    <definedName name="______obl1825" localSheetId="1">#REF!</definedName>
    <definedName name="______obl1825" localSheetId="0">#REF!</definedName>
    <definedName name="______obl1825">#REF!</definedName>
    <definedName name="______obl1826" localSheetId="1">#REF!</definedName>
    <definedName name="______obl1826" localSheetId="0">#REF!</definedName>
    <definedName name="______obl1826">#REF!</definedName>
    <definedName name="______obl1827" localSheetId="1">#REF!</definedName>
    <definedName name="______obl1827" localSheetId="0">#REF!</definedName>
    <definedName name="______obl1827">#REF!</definedName>
    <definedName name="______obl1828" localSheetId="1">#REF!</definedName>
    <definedName name="______obl1828" localSheetId="0">#REF!</definedName>
    <definedName name="______obl1828">#REF!</definedName>
    <definedName name="______obl1829" localSheetId="1">#REF!</definedName>
    <definedName name="______obl1829" localSheetId="0">#REF!</definedName>
    <definedName name="______obl1829">#REF!</definedName>
    <definedName name="______obl183" localSheetId="1">#REF!</definedName>
    <definedName name="______obl183" localSheetId="0">#REF!</definedName>
    <definedName name="______obl183">#REF!</definedName>
    <definedName name="______obl1831" localSheetId="1">#REF!</definedName>
    <definedName name="______obl1831" localSheetId="0">#REF!</definedName>
    <definedName name="______obl1831">#REF!</definedName>
    <definedName name="______obl1832" localSheetId="1">#REF!</definedName>
    <definedName name="______obl1832" localSheetId="0">#REF!</definedName>
    <definedName name="______obl1832">#REF!</definedName>
    <definedName name="______obl184" localSheetId="1">#REF!</definedName>
    <definedName name="______obl184" localSheetId="0">#REF!</definedName>
    <definedName name="______obl184">#REF!</definedName>
    <definedName name="______obl185" localSheetId="1">#REF!</definedName>
    <definedName name="______obl185" localSheetId="0">#REF!</definedName>
    <definedName name="______obl185">#REF!</definedName>
    <definedName name="______obl186" localSheetId="1">#REF!</definedName>
    <definedName name="______obl186" localSheetId="0">#REF!</definedName>
    <definedName name="______obl186">#REF!</definedName>
    <definedName name="______obl187" localSheetId="1">#REF!</definedName>
    <definedName name="______obl187" localSheetId="0">#REF!</definedName>
    <definedName name="______obl187">#REF!</definedName>
    <definedName name="_____obl11" localSheetId="1">#REF!</definedName>
    <definedName name="_____obl12" localSheetId="1">#REF!</definedName>
    <definedName name="_____obl13" localSheetId="1">#REF!</definedName>
    <definedName name="_____obl14" localSheetId="1">#REF!</definedName>
    <definedName name="_____obl15" localSheetId="1">#REF!</definedName>
    <definedName name="_____obl16" localSheetId="1">#REF!</definedName>
    <definedName name="_____obl17" localSheetId="1">#REF!</definedName>
    <definedName name="_____obl1710" localSheetId="1">#REF!</definedName>
    <definedName name="_____obl1711" localSheetId="1">#REF!</definedName>
    <definedName name="_____obl1712" localSheetId="1">#REF!</definedName>
    <definedName name="_____obl1713" localSheetId="1">#REF!</definedName>
    <definedName name="_____obl1714" localSheetId="1">#REF!</definedName>
    <definedName name="_____obl1715" localSheetId="1">#REF!</definedName>
    <definedName name="_____obl1716" localSheetId="1">#REF!</definedName>
    <definedName name="_____obl1717" localSheetId="1">#REF!</definedName>
    <definedName name="_____obl1718" localSheetId="1">#REF!</definedName>
    <definedName name="_____obl1719" localSheetId="1">#REF!</definedName>
    <definedName name="_____obl173" localSheetId="1">#REF!</definedName>
    <definedName name="_____obl174" localSheetId="1">#REF!</definedName>
    <definedName name="_____obl175" localSheetId="1">#REF!</definedName>
    <definedName name="_____obl176" localSheetId="1">#REF!</definedName>
    <definedName name="_____obl177" localSheetId="1">#REF!</definedName>
    <definedName name="_____obl178" localSheetId="1">#REF!</definedName>
    <definedName name="_____obl179" localSheetId="1">#REF!</definedName>
    <definedName name="_____obl18" localSheetId="1">#REF!</definedName>
    <definedName name="_____obl181" localSheetId="1">#REF!</definedName>
    <definedName name="_____obl1816" localSheetId="1">#REF!</definedName>
    <definedName name="_____obl1820" localSheetId="1">#REF!</definedName>
    <definedName name="_____obl1821" localSheetId="1">#REF!</definedName>
    <definedName name="_____obl1822" localSheetId="1">#REF!</definedName>
    <definedName name="_____obl1823" localSheetId="1">#REF!</definedName>
    <definedName name="_____obl1824" localSheetId="1">#REF!</definedName>
    <definedName name="_____obl1825" localSheetId="1">#REF!</definedName>
    <definedName name="_____obl1826" localSheetId="1">#REF!</definedName>
    <definedName name="_____obl1827" localSheetId="1">#REF!</definedName>
    <definedName name="_____obl1828" localSheetId="1">#REF!</definedName>
    <definedName name="_____obl1829" localSheetId="1">#REF!</definedName>
    <definedName name="_____obl183" localSheetId="1">#REF!</definedName>
    <definedName name="_____obl1831" localSheetId="1">#REF!</definedName>
    <definedName name="_____obl1832" localSheetId="1">#REF!</definedName>
    <definedName name="_____obl184" localSheetId="1">#REF!</definedName>
    <definedName name="_____obl185" localSheetId="1">#REF!</definedName>
    <definedName name="_____obl186" localSheetId="1">#REF!</definedName>
    <definedName name="_____obl187" localSheetId="1">#REF!</definedName>
    <definedName name="____obl11" localSheetId="1">#REF!</definedName>
    <definedName name="____obl11" localSheetId="0">#REF!</definedName>
    <definedName name="____obl11">#REF!</definedName>
    <definedName name="____obl12" localSheetId="1">#REF!</definedName>
    <definedName name="____obl12" localSheetId="0">#REF!</definedName>
    <definedName name="____obl12">#REF!</definedName>
    <definedName name="____obl13" localSheetId="1">#REF!</definedName>
    <definedName name="____obl13" localSheetId="0">#REF!</definedName>
    <definedName name="____obl13">#REF!</definedName>
    <definedName name="____obl14" localSheetId="1">#REF!</definedName>
    <definedName name="____obl14" localSheetId="0">#REF!</definedName>
    <definedName name="____obl14">#REF!</definedName>
    <definedName name="____obl15" localSheetId="1">#REF!</definedName>
    <definedName name="____obl15" localSheetId="0">#REF!</definedName>
    <definedName name="____obl15">#REF!</definedName>
    <definedName name="____obl16" localSheetId="1">#REF!</definedName>
    <definedName name="____obl16" localSheetId="0">#REF!</definedName>
    <definedName name="____obl16">#REF!</definedName>
    <definedName name="____obl17" localSheetId="1">#REF!</definedName>
    <definedName name="____obl17" localSheetId="0">#REF!</definedName>
    <definedName name="____obl17">#REF!</definedName>
    <definedName name="____obl1710" localSheetId="1">#REF!</definedName>
    <definedName name="____obl1710" localSheetId="0">#REF!</definedName>
    <definedName name="____obl1710">#REF!</definedName>
    <definedName name="____obl1711" localSheetId="1">#REF!</definedName>
    <definedName name="____obl1711" localSheetId="0">#REF!</definedName>
    <definedName name="____obl1711">#REF!</definedName>
    <definedName name="____obl1712" localSheetId="1">#REF!</definedName>
    <definedName name="____obl1712" localSheetId="0">#REF!</definedName>
    <definedName name="____obl1712">#REF!</definedName>
    <definedName name="____obl1713" localSheetId="1">#REF!</definedName>
    <definedName name="____obl1713" localSheetId="0">#REF!</definedName>
    <definedName name="____obl1713">#REF!</definedName>
    <definedName name="____obl1714" localSheetId="1">#REF!</definedName>
    <definedName name="____obl1714" localSheetId="0">#REF!</definedName>
    <definedName name="____obl1714">#REF!</definedName>
    <definedName name="____obl1715" localSheetId="1">#REF!</definedName>
    <definedName name="____obl1715" localSheetId="0">#REF!</definedName>
    <definedName name="____obl1715">#REF!</definedName>
    <definedName name="____obl1716" localSheetId="1">#REF!</definedName>
    <definedName name="____obl1716" localSheetId="0">#REF!</definedName>
    <definedName name="____obl1716">#REF!</definedName>
    <definedName name="____obl1717" localSheetId="1">#REF!</definedName>
    <definedName name="____obl1717" localSheetId="0">#REF!</definedName>
    <definedName name="____obl1717">#REF!</definedName>
    <definedName name="____obl1718" localSheetId="1">#REF!</definedName>
    <definedName name="____obl1718" localSheetId="0">#REF!</definedName>
    <definedName name="____obl1718">#REF!</definedName>
    <definedName name="____obl1719" localSheetId="1">#REF!</definedName>
    <definedName name="____obl1719" localSheetId="0">#REF!</definedName>
    <definedName name="____obl1719">#REF!</definedName>
    <definedName name="____obl173" localSheetId="1">#REF!</definedName>
    <definedName name="____obl173" localSheetId="0">#REF!</definedName>
    <definedName name="____obl173">#REF!</definedName>
    <definedName name="____obl174" localSheetId="1">#REF!</definedName>
    <definedName name="____obl174" localSheetId="0">#REF!</definedName>
    <definedName name="____obl174">#REF!</definedName>
    <definedName name="____obl175" localSheetId="1">#REF!</definedName>
    <definedName name="____obl175" localSheetId="0">#REF!</definedName>
    <definedName name="____obl175">#REF!</definedName>
    <definedName name="____obl176" localSheetId="1">#REF!</definedName>
    <definedName name="____obl176" localSheetId="0">#REF!</definedName>
    <definedName name="____obl176">#REF!</definedName>
    <definedName name="____obl177" localSheetId="1">#REF!</definedName>
    <definedName name="____obl177" localSheetId="0">#REF!</definedName>
    <definedName name="____obl177">#REF!</definedName>
    <definedName name="____obl178" localSheetId="1">#REF!</definedName>
    <definedName name="____obl178" localSheetId="0">#REF!</definedName>
    <definedName name="____obl178">#REF!</definedName>
    <definedName name="____obl179" localSheetId="1">#REF!</definedName>
    <definedName name="____obl179" localSheetId="0">#REF!</definedName>
    <definedName name="____obl179">#REF!</definedName>
    <definedName name="____obl18" localSheetId="1">#REF!</definedName>
    <definedName name="____obl18" localSheetId="0">#REF!</definedName>
    <definedName name="____obl18">#REF!</definedName>
    <definedName name="____obl181" localSheetId="1">#REF!</definedName>
    <definedName name="____obl181" localSheetId="0">#REF!</definedName>
    <definedName name="____obl181">#REF!</definedName>
    <definedName name="____obl1816" localSheetId="1">#REF!</definedName>
    <definedName name="____obl1816" localSheetId="0">#REF!</definedName>
    <definedName name="____obl1816">#REF!</definedName>
    <definedName name="____obl1820" localSheetId="1">#REF!</definedName>
    <definedName name="____obl1820" localSheetId="0">#REF!</definedName>
    <definedName name="____obl1820">#REF!</definedName>
    <definedName name="____obl1821" localSheetId="1">#REF!</definedName>
    <definedName name="____obl1821" localSheetId="0">#REF!</definedName>
    <definedName name="____obl1821">#REF!</definedName>
    <definedName name="____obl1822" localSheetId="1">#REF!</definedName>
    <definedName name="____obl1822" localSheetId="0">#REF!</definedName>
    <definedName name="____obl1822">#REF!</definedName>
    <definedName name="____obl1823" localSheetId="1">#REF!</definedName>
    <definedName name="____obl1823" localSheetId="0">#REF!</definedName>
    <definedName name="____obl1823">#REF!</definedName>
    <definedName name="____obl1824" localSheetId="1">#REF!</definedName>
    <definedName name="____obl1824" localSheetId="0">#REF!</definedName>
    <definedName name="____obl1824">#REF!</definedName>
    <definedName name="____obl1825" localSheetId="1">#REF!</definedName>
    <definedName name="____obl1825" localSheetId="0">#REF!</definedName>
    <definedName name="____obl1825">#REF!</definedName>
    <definedName name="____obl1826" localSheetId="1">#REF!</definedName>
    <definedName name="____obl1826" localSheetId="0">#REF!</definedName>
    <definedName name="____obl1826">#REF!</definedName>
    <definedName name="____obl1827" localSheetId="1">#REF!</definedName>
    <definedName name="____obl1827" localSheetId="0">#REF!</definedName>
    <definedName name="____obl1827">#REF!</definedName>
    <definedName name="____obl1828" localSheetId="1">#REF!</definedName>
    <definedName name="____obl1828" localSheetId="0">#REF!</definedName>
    <definedName name="____obl1828">#REF!</definedName>
    <definedName name="____obl1829" localSheetId="1">#REF!</definedName>
    <definedName name="____obl1829" localSheetId="0">#REF!</definedName>
    <definedName name="____obl1829">#REF!</definedName>
    <definedName name="____obl183" localSheetId="1">#REF!</definedName>
    <definedName name="____obl183" localSheetId="0">#REF!</definedName>
    <definedName name="____obl183">#REF!</definedName>
    <definedName name="____obl1831" localSheetId="1">#REF!</definedName>
    <definedName name="____obl1831" localSheetId="0">#REF!</definedName>
    <definedName name="____obl1831">#REF!</definedName>
    <definedName name="____obl1832" localSheetId="1">#REF!</definedName>
    <definedName name="____obl1832" localSheetId="0">#REF!</definedName>
    <definedName name="____obl1832">#REF!</definedName>
    <definedName name="____obl184" localSheetId="1">#REF!</definedName>
    <definedName name="____obl184" localSheetId="0">#REF!</definedName>
    <definedName name="____obl184">#REF!</definedName>
    <definedName name="____obl185" localSheetId="1">#REF!</definedName>
    <definedName name="____obl185" localSheetId="0">#REF!</definedName>
    <definedName name="____obl185">#REF!</definedName>
    <definedName name="____obl186" localSheetId="1">#REF!</definedName>
    <definedName name="____obl186" localSheetId="0">#REF!</definedName>
    <definedName name="____obl186">#REF!</definedName>
    <definedName name="____obl187" localSheetId="1">#REF!</definedName>
    <definedName name="____obl187" localSheetId="0">#REF!</definedName>
    <definedName name="____obl187">#REF!</definedName>
    <definedName name="___obl11" localSheetId="1">#REF!</definedName>
    <definedName name="___obl11" localSheetId="0">#REF!</definedName>
    <definedName name="___obl11">#REF!</definedName>
    <definedName name="___obl12" localSheetId="1">#REF!</definedName>
    <definedName name="___obl12" localSheetId="0">#REF!</definedName>
    <definedName name="___obl12">#REF!</definedName>
    <definedName name="___obl13" localSheetId="1">#REF!</definedName>
    <definedName name="___obl13" localSheetId="0">#REF!</definedName>
    <definedName name="___obl13">#REF!</definedName>
    <definedName name="___obl14" localSheetId="1">#REF!</definedName>
    <definedName name="___obl14" localSheetId="0">#REF!</definedName>
    <definedName name="___obl14">#REF!</definedName>
    <definedName name="___obl15" localSheetId="1">#REF!</definedName>
    <definedName name="___obl15" localSheetId="0">#REF!</definedName>
    <definedName name="___obl15">#REF!</definedName>
    <definedName name="___obl16" localSheetId="1">#REF!</definedName>
    <definedName name="___obl16" localSheetId="0">#REF!</definedName>
    <definedName name="___obl16">#REF!</definedName>
    <definedName name="___obl17" localSheetId="1">#REF!</definedName>
    <definedName name="___obl17" localSheetId="0">#REF!</definedName>
    <definedName name="___obl17">#REF!</definedName>
    <definedName name="___obl1710" localSheetId="1">#REF!</definedName>
    <definedName name="___obl1710" localSheetId="0">#REF!</definedName>
    <definedName name="___obl1710">#REF!</definedName>
    <definedName name="___obl1711" localSheetId="1">#REF!</definedName>
    <definedName name="___obl1711" localSheetId="0">#REF!</definedName>
    <definedName name="___obl1711">#REF!</definedName>
    <definedName name="___obl1712" localSheetId="1">#REF!</definedName>
    <definedName name="___obl1712" localSheetId="0">#REF!</definedName>
    <definedName name="___obl1712">#REF!</definedName>
    <definedName name="___obl1713" localSheetId="1">#REF!</definedName>
    <definedName name="___obl1713" localSheetId="0">#REF!</definedName>
    <definedName name="___obl1713">#REF!</definedName>
    <definedName name="___obl1714" localSheetId="1">#REF!</definedName>
    <definedName name="___obl1714" localSheetId="0">#REF!</definedName>
    <definedName name="___obl1714">#REF!</definedName>
    <definedName name="___obl1715" localSheetId="1">#REF!</definedName>
    <definedName name="___obl1715" localSheetId="0">#REF!</definedName>
    <definedName name="___obl1715">#REF!</definedName>
    <definedName name="___obl1716" localSheetId="1">#REF!</definedName>
    <definedName name="___obl1716" localSheetId="0">#REF!</definedName>
    <definedName name="___obl1716">#REF!</definedName>
    <definedName name="___obl1717" localSheetId="1">#REF!</definedName>
    <definedName name="___obl1717" localSheetId="0">#REF!</definedName>
    <definedName name="___obl1717">#REF!</definedName>
    <definedName name="___obl1718" localSheetId="1">#REF!</definedName>
    <definedName name="___obl1718" localSheetId="0">#REF!</definedName>
    <definedName name="___obl1718">#REF!</definedName>
    <definedName name="___obl1719" localSheetId="1">#REF!</definedName>
    <definedName name="___obl1719" localSheetId="0">#REF!</definedName>
    <definedName name="___obl1719">#REF!</definedName>
    <definedName name="___obl173" localSheetId="1">#REF!</definedName>
    <definedName name="___obl173" localSheetId="0">#REF!</definedName>
    <definedName name="___obl173">#REF!</definedName>
    <definedName name="___obl174" localSheetId="1">#REF!</definedName>
    <definedName name="___obl174" localSheetId="0">#REF!</definedName>
    <definedName name="___obl174">#REF!</definedName>
    <definedName name="___obl175" localSheetId="1">#REF!</definedName>
    <definedName name="___obl175" localSheetId="0">#REF!</definedName>
    <definedName name="___obl175">#REF!</definedName>
    <definedName name="___obl176" localSheetId="1">#REF!</definedName>
    <definedName name="___obl176" localSheetId="0">#REF!</definedName>
    <definedName name="___obl176">#REF!</definedName>
    <definedName name="___obl177" localSheetId="1">#REF!</definedName>
    <definedName name="___obl177" localSheetId="0">#REF!</definedName>
    <definedName name="___obl177">#REF!</definedName>
    <definedName name="___obl178" localSheetId="1">#REF!</definedName>
    <definedName name="___obl178" localSheetId="0">#REF!</definedName>
    <definedName name="___obl178">#REF!</definedName>
    <definedName name="___obl179" localSheetId="1">#REF!</definedName>
    <definedName name="___obl179" localSheetId="0">#REF!</definedName>
    <definedName name="___obl179">#REF!</definedName>
    <definedName name="___obl18" localSheetId="1">#REF!</definedName>
    <definedName name="___obl18" localSheetId="0">#REF!</definedName>
    <definedName name="___obl18">#REF!</definedName>
    <definedName name="___obl181" localSheetId="1">#REF!</definedName>
    <definedName name="___obl181" localSheetId="0">#REF!</definedName>
    <definedName name="___obl181">#REF!</definedName>
    <definedName name="___obl1816" localSheetId="1">#REF!</definedName>
    <definedName name="___obl1816" localSheetId="0">#REF!</definedName>
    <definedName name="___obl1816">#REF!</definedName>
    <definedName name="___obl1820" localSheetId="1">#REF!</definedName>
    <definedName name="___obl1820" localSheetId="0">#REF!</definedName>
    <definedName name="___obl1820">#REF!</definedName>
    <definedName name="___obl1821" localSheetId="1">#REF!</definedName>
    <definedName name="___obl1821" localSheetId="0">#REF!</definedName>
    <definedName name="___obl1821">#REF!</definedName>
    <definedName name="___obl1822" localSheetId="1">#REF!</definedName>
    <definedName name="___obl1822" localSheetId="0">#REF!</definedName>
    <definedName name="___obl1822">#REF!</definedName>
    <definedName name="___obl1823" localSheetId="1">#REF!</definedName>
    <definedName name="___obl1823" localSheetId="0">#REF!</definedName>
    <definedName name="___obl1823">#REF!</definedName>
    <definedName name="___obl1824" localSheetId="1">#REF!</definedName>
    <definedName name="___obl1824" localSheetId="0">#REF!</definedName>
    <definedName name="___obl1824">#REF!</definedName>
    <definedName name="___obl1825" localSheetId="1">#REF!</definedName>
    <definedName name="___obl1825" localSheetId="0">#REF!</definedName>
    <definedName name="___obl1825">#REF!</definedName>
    <definedName name="___obl1826" localSheetId="1">#REF!</definedName>
    <definedName name="___obl1826" localSheetId="0">#REF!</definedName>
    <definedName name="___obl1826">#REF!</definedName>
    <definedName name="___obl1827" localSheetId="1">#REF!</definedName>
    <definedName name="___obl1827" localSheetId="0">#REF!</definedName>
    <definedName name="___obl1827">#REF!</definedName>
    <definedName name="___obl1828" localSheetId="1">#REF!</definedName>
    <definedName name="___obl1828" localSheetId="0">#REF!</definedName>
    <definedName name="___obl1828">#REF!</definedName>
    <definedName name="___obl1829" localSheetId="1">#REF!</definedName>
    <definedName name="___obl1829" localSheetId="0">#REF!</definedName>
    <definedName name="___obl1829">#REF!</definedName>
    <definedName name="___obl183" localSheetId="1">#REF!</definedName>
    <definedName name="___obl183" localSheetId="0">#REF!</definedName>
    <definedName name="___obl183">#REF!</definedName>
    <definedName name="___obl1831" localSheetId="1">#REF!</definedName>
    <definedName name="___obl1831" localSheetId="0">#REF!</definedName>
    <definedName name="___obl1831">#REF!</definedName>
    <definedName name="___obl1832" localSheetId="1">#REF!</definedName>
    <definedName name="___obl1832" localSheetId="0">#REF!</definedName>
    <definedName name="___obl1832">#REF!</definedName>
    <definedName name="___obl184" localSheetId="1">#REF!</definedName>
    <definedName name="___obl184" localSheetId="0">#REF!</definedName>
    <definedName name="___obl184">#REF!</definedName>
    <definedName name="___obl185" localSheetId="1">#REF!</definedName>
    <definedName name="___obl185" localSheetId="0">#REF!</definedName>
    <definedName name="___obl185">#REF!</definedName>
    <definedName name="___obl186" localSheetId="1">#REF!</definedName>
    <definedName name="___obl186" localSheetId="0">#REF!</definedName>
    <definedName name="___obl186">#REF!</definedName>
    <definedName name="___obl187" localSheetId="1">#REF!</definedName>
    <definedName name="___obl187" localSheetId="0">#REF!</definedName>
    <definedName name="___obl187">#REF!</definedName>
    <definedName name="__obl11" localSheetId="1">#REF!</definedName>
    <definedName name="__obl11" localSheetId="0">#REF!</definedName>
    <definedName name="__obl11">#REF!</definedName>
    <definedName name="__obl12" localSheetId="1">#REF!</definedName>
    <definedName name="__obl12" localSheetId="0">#REF!</definedName>
    <definedName name="__obl12">#REF!</definedName>
    <definedName name="__obl13" localSheetId="1">#REF!</definedName>
    <definedName name="__obl13" localSheetId="0">#REF!</definedName>
    <definedName name="__obl13">#REF!</definedName>
    <definedName name="__obl14" localSheetId="1">#REF!</definedName>
    <definedName name="__obl14" localSheetId="0">#REF!</definedName>
    <definedName name="__obl14">#REF!</definedName>
    <definedName name="__obl15" localSheetId="1">#REF!</definedName>
    <definedName name="__obl15" localSheetId="0">#REF!</definedName>
    <definedName name="__obl15">#REF!</definedName>
    <definedName name="__obl16" localSheetId="1">#REF!</definedName>
    <definedName name="__obl16" localSheetId="0">#REF!</definedName>
    <definedName name="__obl16">#REF!</definedName>
    <definedName name="__obl17" localSheetId="1">#REF!</definedName>
    <definedName name="__obl17" localSheetId="0">#REF!</definedName>
    <definedName name="__obl17">#REF!</definedName>
    <definedName name="__obl1710" localSheetId="1">#REF!</definedName>
    <definedName name="__obl1710" localSheetId="0">#REF!</definedName>
    <definedName name="__obl1710">#REF!</definedName>
    <definedName name="__obl1711" localSheetId="1">#REF!</definedName>
    <definedName name="__obl1711" localSheetId="0">#REF!</definedName>
    <definedName name="__obl1711">#REF!</definedName>
    <definedName name="__obl1712" localSheetId="1">#REF!</definedName>
    <definedName name="__obl1712" localSheetId="0">#REF!</definedName>
    <definedName name="__obl1712">#REF!</definedName>
    <definedName name="__obl1713" localSheetId="1">#REF!</definedName>
    <definedName name="__obl1713" localSheetId="0">#REF!</definedName>
    <definedName name="__obl1713">#REF!</definedName>
    <definedName name="__obl1714" localSheetId="1">#REF!</definedName>
    <definedName name="__obl1714" localSheetId="0">#REF!</definedName>
    <definedName name="__obl1714">#REF!</definedName>
    <definedName name="__obl1715" localSheetId="1">#REF!</definedName>
    <definedName name="__obl1715" localSheetId="0">#REF!</definedName>
    <definedName name="__obl1715">#REF!</definedName>
    <definedName name="__obl1716" localSheetId="1">#REF!</definedName>
    <definedName name="__obl1716" localSheetId="0">#REF!</definedName>
    <definedName name="__obl1716">#REF!</definedName>
    <definedName name="__obl1717" localSheetId="1">#REF!</definedName>
    <definedName name="__obl1717" localSheetId="0">#REF!</definedName>
    <definedName name="__obl1717">#REF!</definedName>
    <definedName name="__obl1718" localSheetId="1">#REF!</definedName>
    <definedName name="__obl1718" localSheetId="0">#REF!</definedName>
    <definedName name="__obl1718">#REF!</definedName>
    <definedName name="__obl1719" localSheetId="1">#REF!</definedName>
    <definedName name="__obl1719" localSheetId="0">#REF!</definedName>
    <definedName name="__obl1719">#REF!</definedName>
    <definedName name="__obl173" localSheetId="1">#REF!</definedName>
    <definedName name="__obl173" localSheetId="0">#REF!</definedName>
    <definedName name="__obl173">#REF!</definedName>
    <definedName name="__obl174" localSheetId="1">#REF!</definedName>
    <definedName name="__obl174" localSheetId="0">#REF!</definedName>
    <definedName name="__obl174">#REF!</definedName>
    <definedName name="__obl175" localSheetId="1">#REF!</definedName>
    <definedName name="__obl175" localSheetId="0">#REF!</definedName>
    <definedName name="__obl175">#REF!</definedName>
    <definedName name="__obl176" localSheetId="1">#REF!</definedName>
    <definedName name="__obl176" localSheetId="0">#REF!</definedName>
    <definedName name="__obl176">#REF!</definedName>
    <definedName name="__obl177" localSheetId="1">#REF!</definedName>
    <definedName name="__obl177" localSheetId="0">#REF!</definedName>
    <definedName name="__obl177">#REF!</definedName>
    <definedName name="__obl178" localSheetId="1">#REF!</definedName>
    <definedName name="__obl178" localSheetId="0">#REF!</definedName>
    <definedName name="__obl178">#REF!</definedName>
    <definedName name="__obl179" localSheetId="1">#REF!</definedName>
    <definedName name="__obl179" localSheetId="0">#REF!</definedName>
    <definedName name="__obl179">#REF!</definedName>
    <definedName name="__obl18" localSheetId="1">#REF!</definedName>
    <definedName name="__obl18" localSheetId="0">#REF!</definedName>
    <definedName name="__obl18">#REF!</definedName>
    <definedName name="__obl181" localSheetId="1">#REF!</definedName>
    <definedName name="__obl181" localSheetId="0">#REF!</definedName>
    <definedName name="__obl181">#REF!</definedName>
    <definedName name="__obl1816" localSheetId="1">#REF!</definedName>
    <definedName name="__obl1816" localSheetId="0">#REF!</definedName>
    <definedName name="__obl1816">#REF!</definedName>
    <definedName name="__obl1820" localSheetId="1">#REF!</definedName>
    <definedName name="__obl1820" localSheetId="0">#REF!</definedName>
    <definedName name="__obl1820">#REF!</definedName>
    <definedName name="__obl1821" localSheetId="1">#REF!</definedName>
    <definedName name="__obl1821" localSheetId="0">#REF!</definedName>
    <definedName name="__obl1821">#REF!</definedName>
    <definedName name="__obl1822" localSheetId="1">#REF!</definedName>
    <definedName name="__obl1822" localSheetId="0">#REF!</definedName>
    <definedName name="__obl1822">#REF!</definedName>
    <definedName name="__obl1823" localSheetId="1">#REF!</definedName>
    <definedName name="__obl1823" localSheetId="0">#REF!</definedName>
    <definedName name="__obl1823">#REF!</definedName>
    <definedName name="__obl1824" localSheetId="1">#REF!</definedName>
    <definedName name="__obl1824" localSheetId="0">#REF!</definedName>
    <definedName name="__obl1824">#REF!</definedName>
    <definedName name="__obl1825" localSheetId="1">#REF!</definedName>
    <definedName name="__obl1825" localSheetId="0">#REF!</definedName>
    <definedName name="__obl1825">#REF!</definedName>
    <definedName name="__obl1826" localSheetId="1">#REF!</definedName>
    <definedName name="__obl1826" localSheetId="0">#REF!</definedName>
    <definedName name="__obl1826">#REF!</definedName>
    <definedName name="__obl1827" localSheetId="1">#REF!</definedName>
    <definedName name="__obl1827" localSheetId="0">#REF!</definedName>
    <definedName name="__obl1827">#REF!</definedName>
    <definedName name="__obl1828" localSheetId="1">#REF!</definedName>
    <definedName name="__obl1828" localSheetId="0">#REF!</definedName>
    <definedName name="__obl1828">#REF!</definedName>
    <definedName name="__obl1829" localSheetId="1">#REF!</definedName>
    <definedName name="__obl1829" localSheetId="0">#REF!</definedName>
    <definedName name="__obl1829">#REF!</definedName>
    <definedName name="__obl183" localSheetId="1">#REF!</definedName>
    <definedName name="__obl183" localSheetId="0">#REF!</definedName>
    <definedName name="__obl183">#REF!</definedName>
    <definedName name="__obl1831" localSheetId="1">#REF!</definedName>
    <definedName name="__obl1831" localSheetId="0">#REF!</definedName>
    <definedName name="__obl1831">#REF!</definedName>
    <definedName name="__obl1832" localSheetId="1">#REF!</definedName>
    <definedName name="__obl1832" localSheetId="0">#REF!</definedName>
    <definedName name="__obl1832">#REF!</definedName>
    <definedName name="__obl184" localSheetId="1">#REF!</definedName>
    <definedName name="__obl184" localSheetId="0">#REF!</definedName>
    <definedName name="__obl184">#REF!</definedName>
    <definedName name="__obl185" localSheetId="1">#REF!</definedName>
    <definedName name="__obl185" localSheetId="0">#REF!</definedName>
    <definedName name="__obl185">#REF!</definedName>
    <definedName name="__obl186" localSheetId="1">#REF!</definedName>
    <definedName name="__obl186" localSheetId="0">#REF!</definedName>
    <definedName name="__obl186">#REF!</definedName>
    <definedName name="__obl187" localSheetId="1">#REF!</definedName>
    <definedName name="__obl187" localSheetId="0">#REF!</definedName>
    <definedName name="__obl187">#REF!</definedName>
    <definedName name="_obl11" localSheetId="1">#REF!</definedName>
    <definedName name="_obl11" localSheetId="0">#REF!</definedName>
    <definedName name="_obl11">#REF!</definedName>
    <definedName name="_obl12" localSheetId="1">#REF!</definedName>
    <definedName name="_obl12" localSheetId="0">#REF!</definedName>
    <definedName name="_obl12">#REF!</definedName>
    <definedName name="_obl13" localSheetId="1">#REF!</definedName>
    <definedName name="_obl13" localSheetId="0">#REF!</definedName>
    <definedName name="_obl13">#REF!</definedName>
    <definedName name="_obl14" localSheetId="1">#REF!</definedName>
    <definedName name="_obl14" localSheetId="0">#REF!</definedName>
    <definedName name="_obl14">#REF!</definedName>
    <definedName name="_obl15" localSheetId="1">#REF!</definedName>
    <definedName name="_obl15" localSheetId="0">#REF!</definedName>
    <definedName name="_obl15">#REF!</definedName>
    <definedName name="_obl16" localSheetId="1">#REF!</definedName>
    <definedName name="_obl16" localSheetId="0">#REF!</definedName>
    <definedName name="_obl16">#REF!</definedName>
    <definedName name="_obl17" localSheetId="1">#REF!</definedName>
    <definedName name="_obl17" localSheetId="0">#REF!</definedName>
    <definedName name="_obl17">#REF!</definedName>
    <definedName name="_obl1710" localSheetId="1">#REF!</definedName>
    <definedName name="_obl1710" localSheetId="0">#REF!</definedName>
    <definedName name="_obl1710">#REF!</definedName>
    <definedName name="_obl1711" localSheetId="1">#REF!</definedName>
    <definedName name="_obl1711" localSheetId="0">#REF!</definedName>
    <definedName name="_obl1711">#REF!</definedName>
    <definedName name="_obl1712" localSheetId="1">#REF!</definedName>
    <definedName name="_obl1712" localSheetId="0">#REF!</definedName>
    <definedName name="_obl1712">#REF!</definedName>
    <definedName name="_obl1713" localSheetId="1">#REF!</definedName>
    <definedName name="_obl1713" localSheetId="0">#REF!</definedName>
    <definedName name="_obl1713">#REF!</definedName>
    <definedName name="_obl1714" localSheetId="1">#REF!</definedName>
    <definedName name="_obl1714" localSheetId="0">#REF!</definedName>
    <definedName name="_obl1714">#REF!</definedName>
    <definedName name="_obl1715" localSheetId="1">#REF!</definedName>
    <definedName name="_obl1715" localSheetId="0">#REF!</definedName>
    <definedName name="_obl1715">#REF!</definedName>
    <definedName name="_obl1716" localSheetId="1">#REF!</definedName>
    <definedName name="_obl1716" localSheetId="0">#REF!</definedName>
    <definedName name="_obl1716">#REF!</definedName>
    <definedName name="_obl1717" localSheetId="1">#REF!</definedName>
    <definedName name="_obl1717" localSheetId="0">#REF!</definedName>
    <definedName name="_obl1717">#REF!</definedName>
    <definedName name="_obl1718" localSheetId="1">#REF!</definedName>
    <definedName name="_obl1718" localSheetId="0">#REF!</definedName>
    <definedName name="_obl1718">#REF!</definedName>
    <definedName name="_obl1719" localSheetId="1">#REF!</definedName>
    <definedName name="_obl1719" localSheetId="0">#REF!</definedName>
    <definedName name="_obl1719">#REF!</definedName>
    <definedName name="_obl173" localSheetId="1">#REF!</definedName>
    <definedName name="_obl173" localSheetId="0">#REF!</definedName>
    <definedName name="_obl173">#REF!</definedName>
    <definedName name="_obl174" localSheetId="1">#REF!</definedName>
    <definedName name="_obl174" localSheetId="0">#REF!</definedName>
    <definedName name="_obl174">#REF!</definedName>
    <definedName name="_obl175" localSheetId="1">#REF!</definedName>
    <definedName name="_obl175" localSheetId="0">#REF!</definedName>
    <definedName name="_obl175">#REF!</definedName>
    <definedName name="_obl176" localSheetId="1">#REF!</definedName>
    <definedName name="_obl176" localSheetId="0">#REF!</definedName>
    <definedName name="_obl176">#REF!</definedName>
    <definedName name="_obl177" localSheetId="1">#REF!</definedName>
    <definedName name="_obl177" localSheetId="0">#REF!</definedName>
    <definedName name="_obl177">#REF!</definedName>
    <definedName name="_obl178" localSheetId="1">#REF!</definedName>
    <definedName name="_obl178" localSheetId="0">#REF!</definedName>
    <definedName name="_obl178">#REF!</definedName>
    <definedName name="_obl179" localSheetId="1">#REF!</definedName>
    <definedName name="_obl179" localSheetId="0">#REF!</definedName>
    <definedName name="_obl179">#REF!</definedName>
    <definedName name="_obl18" localSheetId="1">#REF!</definedName>
    <definedName name="_obl18" localSheetId="0">#REF!</definedName>
    <definedName name="_obl18">#REF!</definedName>
    <definedName name="_obl181" localSheetId="1">#REF!</definedName>
    <definedName name="_obl181" localSheetId="0">#REF!</definedName>
    <definedName name="_obl181">#REF!</definedName>
    <definedName name="_obl1816" localSheetId="1">#REF!</definedName>
    <definedName name="_obl1816" localSheetId="0">#REF!</definedName>
    <definedName name="_obl1816">#REF!</definedName>
    <definedName name="_obl1820" localSheetId="1">#REF!</definedName>
    <definedName name="_obl1820" localSheetId="0">#REF!</definedName>
    <definedName name="_obl1820">#REF!</definedName>
    <definedName name="_obl1821" localSheetId="1">#REF!</definedName>
    <definedName name="_obl1821" localSheetId="0">#REF!</definedName>
    <definedName name="_obl1821">#REF!</definedName>
    <definedName name="_obl1822" localSheetId="1">#REF!</definedName>
    <definedName name="_obl1822" localSheetId="0">#REF!</definedName>
    <definedName name="_obl1822">#REF!</definedName>
    <definedName name="_obl1823" localSheetId="1">#REF!</definedName>
    <definedName name="_obl1823" localSheetId="0">#REF!</definedName>
    <definedName name="_obl1823">#REF!</definedName>
    <definedName name="_obl1824" localSheetId="1">#REF!</definedName>
    <definedName name="_obl1824" localSheetId="0">#REF!</definedName>
    <definedName name="_obl1824">#REF!</definedName>
    <definedName name="_obl1825" localSheetId="1">#REF!</definedName>
    <definedName name="_obl1825" localSheetId="0">#REF!</definedName>
    <definedName name="_obl1825">#REF!</definedName>
    <definedName name="_obl1826" localSheetId="1">#REF!</definedName>
    <definedName name="_obl1826" localSheetId="0">#REF!</definedName>
    <definedName name="_obl1826">#REF!</definedName>
    <definedName name="_obl1827" localSheetId="1">#REF!</definedName>
    <definedName name="_obl1827" localSheetId="0">#REF!</definedName>
    <definedName name="_obl1827">#REF!</definedName>
    <definedName name="_obl1828" localSheetId="1">#REF!</definedName>
    <definedName name="_obl1828" localSheetId="0">#REF!</definedName>
    <definedName name="_obl1828">#REF!</definedName>
    <definedName name="_obl1829" localSheetId="1">#REF!</definedName>
    <definedName name="_obl1829" localSheetId="0">#REF!</definedName>
    <definedName name="_obl1829">#REF!</definedName>
    <definedName name="_obl183" localSheetId="1">#REF!</definedName>
    <definedName name="_obl183" localSheetId="0">#REF!</definedName>
    <definedName name="_obl183">#REF!</definedName>
    <definedName name="_obl1831" localSheetId="1">#REF!</definedName>
    <definedName name="_obl1831" localSheetId="0">#REF!</definedName>
    <definedName name="_obl1831">#REF!</definedName>
    <definedName name="_obl1832" localSheetId="1">#REF!</definedName>
    <definedName name="_obl1832" localSheetId="0">#REF!</definedName>
    <definedName name="_obl1832">#REF!</definedName>
    <definedName name="_obl184" localSheetId="1">#REF!</definedName>
    <definedName name="_obl184" localSheetId="0">#REF!</definedName>
    <definedName name="_obl184">#REF!</definedName>
    <definedName name="_obl185" localSheetId="1">#REF!</definedName>
    <definedName name="_obl185" localSheetId="0">#REF!</definedName>
    <definedName name="_obl185">#REF!</definedName>
    <definedName name="_obl186" localSheetId="1">#REF!</definedName>
    <definedName name="_obl186" localSheetId="0">#REF!</definedName>
    <definedName name="_obl186">#REF!</definedName>
    <definedName name="_obl187" localSheetId="1">#REF!</definedName>
    <definedName name="_obl187" localSheetId="0">#REF!</definedName>
    <definedName name="_obl187">#REF!</definedName>
    <definedName name="_SO16" localSheetId="1" hidden="1">{#N/A,#N/A,TRUE,"Krycí list"}</definedName>
    <definedName name="_SO16" localSheetId="0" hidden="1">{#N/A,#N/A,TRUE,"Krycí list"}</definedName>
    <definedName name="_SO16" hidden="1">{#N/A,#N/A,TRUE,"Krycí list"}</definedName>
    <definedName name="_VZT1" localSheetId="1">Scheduled_Payment+Extra_Payment</definedName>
    <definedName name="_VZT1" localSheetId="0">Scheduled_Payment+Extra_Payment</definedName>
    <definedName name="_VZT1">Scheduled_Payment+Extra_Payment</definedName>
    <definedName name="_VZT2" localSheetId="1">DATE(YEAR([1]!Loan_Start),MONTH([1]!Loan_Start)+Payment_Number,DAY([1]!Loan_Start))</definedName>
    <definedName name="_VZT2" localSheetId="0">DATE(YEAR([1]!Loan_Start),MONTH([1]!Loan_Start)+Payment_Number,DAY([1]!Loan_Start))</definedName>
    <definedName name="_VZT2">DATE(YEAR([2]!Loan_Start),MONTH([2]!Loan_Start)+Payment_Number,DAY([2]!Loan_Start))</definedName>
    <definedName name="_vzt3" localSheetId="1">'[3]Rekapitulace roz.  vč. kapitol'!#REF!</definedName>
    <definedName name="_vzt3" localSheetId="0">'[3]Rekapitulace roz.  vč. kapitol'!#REF!</definedName>
    <definedName name="_vzt3">'[3]Rekapitulace roz.  vč. kapitol'!#REF!</definedName>
    <definedName name="_VZT5" localSheetId="1">'[3]Rekapitulace roz.  vč. kapitol'!#REF!</definedName>
    <definedName name="_VZT5" localSheetId="0">'[3]Rekapitulace roz.  vč. kapitol'!#REF!</definedName>
    <definedName name="_VZT5">'[3]Rekapitulace roz.  vč. kapitol'!#REF!</definedName>
    <definedName name="_VZT6" localSheetId="1">'[3]Rekapitulace roz.  vč. kapitol'!#REF!</definedName>
    <definedName name="_VZT6" localSheetId="0">'[3]Rekapitulace roz.  vč. kapitol'!#REF!</definedName>
    <definedName name="_VZT6">'[3]Rekapitulace roz.  vč. kapitol'!#REF!</definedName>
    <definedName name="_VZT8" localSheetId="1">'[3]Rekapitulace roz.  vč. kapitol'!#REF!</definedName>
    <definedName name="_VZT8" localSheetId="0">'[3]Rekapitulace roz.  vč. kapitol'!#REF!</definedName>
    <definedName name="_VZT8">'[3]Rekapitulace roz.  vč. kapitol'!#REF!</definedName>
    <definedName name="a" localSheetId="1">'[4]F.1.4.5. ZZTI'!#REF!</definedName>
    <definedName name="a" localSheetId="0">'[4]F.1.4.5. ZZTI'!#REF!</definedName>
    <definedName name="a">'[4]F.1.4.5. ZZTI'!#REF!</definedName>
    <definedName name="aaaaaaaa" localSheetId="1" hidden="1">{#N/A,#N/A,TRUE,"Krycí list"}</definedName>
    <definedName name="aaaaaaaa" localSheetId="0" hidden="1">{#N/A,#N/A,TRUE,"Krycí list"}</definedName>
    <definedName name="aaaaaaaa" hidden="1">{#N/A,#N/A,TRUE,"Krycí list"}</definedName>
    <definedName name="Beg_Bal" localSheetId="1">#REF!</definedName>
    <definedName name="Beg_Bal" localSheetId="0">#REF!</definedName>
    <definedName name="Beg_Bal">#REF!</definedName>
    <definedName name="bghrerr" localSheetId="1">#REF!</definedName>
    <definedName name="bghrerr" localSheetId="0">#REF!</definedName>
    <definedName name="bghrerr">#REF!</definedName>
    <definedName name="bhvfdgvf" localSheetId="1">#REF!</definedName>
    <definedName name="bhvfdgvf" localSheetId="0">#REF!</definedName>
    <definedName name="bhvfdgvf">#REF!</definedName>
    <definedName name="body_celkem" localSheetId="1">'[3]Rekapitulace roz.  vč. kapitol'!#REF!</definedName>
    <definedName name="body_celkem" localSheetId="0">'[3]Rekapitulace roz.  vč. kapitol'!#REF!</definedName>
    <definedName name="body_celkem">'[3]Rekapitulace roz.  vč. kapitol'!#REF!</definedName>
    <definedName name="body_kapitoly" localSheetId="1">'[3]Rekapitulace roz.  vč. kapitol'!#REF!</definedName>
    <definedName name="body_kapitoly" localSheetId="0">'[3]Rekapitulace roz.  vč. kapitol'!#REF!</definedName>
    <definedName name="body_kapitoly">'[3]Rekapitulace roz.  vč. kapitol'!#REF!</definedName>
    <definedName name="body_pomocny" localSheetId="1">'[3]Rekapitulace roz.  vč. kapitol'!#REF!</definedName>
    <definedName name="body_pomocny" localSheetId="0">'[3]Rekapitulace roz.  vč. kapitol'!#REF!</definedName>
    <definedName name="body_pomocny">'[3]Rekapitulace roz.  vč. kapitol'!#REF!</definedName>
    <definedName name="body_rozpocty" localSheetId="1">'[3]Rekapitulace roz.  vč. kapitol'!#REF!</definedName>
    <definedName name="body_rozpocty" localSheetId="0">'[3]Rekapitulace roz.  vč. kapitol'!#REF!</definedName>
    <definedName name="body_rozpocty">'[3]Rekapitulace roz.  vč. kapitol'!#REF!</definedName>
    <definedName name="category1" localSheetId="1">#REF!</definedName>
    <definedName name="category1" localSheetId="0">#REF!</definedName>
    <definedName name="category1">#REF!</definedName>
    <definedName name="celkrozp" localSheetId="1">#REF!</definedName>
    <definedName name="celkrozp" localSheetId="0">#REF!</definedName>
    <definedName name="celkrozp">#REF!</definedName>
    <definedName name="cisloobjektu" localSheetId="1">#REF!</definedName>
    <definedName name="cisloobjektu" localSheetId="0">#REF!</definedName>
    <definedName name="cisloobjektu">#REF!</definedName>
    <definedName name="cislostavby" localSheetId="1">#REF!</definedName>
    <definedName name="cislostavby" localSheetId="0">#REF!</definedName>
    <definedName name="cislostavby">#REF!</definedName>
    <definedName name="d" localSheetId="1" hidden="1">{#N/A,#N/A,TRUE,"Krycí list"}</definedName>
    <definedName name="d" localSheetId="0" hidden="1">{#N/A,#N/A,TRUE,"Krycí list"}</definedName>
    <definedName name="d" hidden="1">{#N/A,#N/A,TRUE,"Krycí list"}</definedName>
    <definedName name="Data" localSheetId="1">#REF!</definedName>
    <definedName name="Data" localSheetId="0">#REF!</definedName>
    <definedName name="Data">#REF!</definedName>
    <definedName name="Datum" localSheetId="1">#REF!</definedName>
    <definedName name="Datum" localSheetId="0">#REF!</definedName>
    <definedName name="Datum">#REF!</definedName>
    <definedName name="dfdaf" localSheetId="1">#REF!</definedName>
    <definedName name="dfdaf" localSheetId="0">#REF!</definedName>
    <definedName name="dfdaf">#REF!</definedName>
    <definedName name="Dil" localSheetId="1">#REF!</definedName>
    <definedName name="Dil" localSheetId="0">#REF!</definedName>
    <definedName name="Dil">#REF!</definedName>
    <definedName name="DKGJSDGS" localSheetId="1">#REF!</definedName>
    <definedName name="DKGJSDGS" localSheetId="0">#REF!</definedName>
    <definedName name="DKGJSDGS">#REF!</definedName>
    <definedName name="dod" localSheetId="1">'[4]F.1.4.5. ZZTI'!#REF!</definedName>
    <definedName name="dod" localSheetId="0">'[4]F.1.4.5. ZZTI'!#REF!</definedName>
    <definedName name="dod">'[4]F.1.4.5. ZZTI'!#REF!</definedName>
    <definedName name="Dodavka" localSheetId="1">#REF!</definedName>
    <definedName name="Dodavka" localSheetId="0">#REF!</definedName>
    <definedName name="Dodavka">#REF!</definedName>
    <definedName name="Dodavka0" localSheetId="1">#REF!</definedName>
    <definedName name="Dodavka0" localSheetId="0">#REF!</definedName>
    <definedName name="Dodavka0">#REF!</definedName>
    <definedName name="dsfbhbg" localSheetId="1">#REF!</definedName>
    <definedName name="dsfbhbg" localSheetId="0">#REF!</definedName>
    <definedName name="dsfbhbg">#REF!</definedName>
    <definedName name="End_Bal" localSheetId="1">#REF!</definedName>
    <definedName name="End_Bal" localSheetId="0">#REF!</definedName>
    <definedName name="End_Bal">#REF!</definedName>
    <definedName name="exter1" localSheetId="1">#REF!</definedName>
    <definedName name="exter1" localSheetId="0">#REF!</definedName>
    <definedName name="exter1">#REF!</definedName>
    <definedName name="Extra_Pay" localSheetId="1">#REF!</definedName>
    <definedName name="Extra_Pay" localSheetId="0">#REF!</definedName>
    <definedName name="Extra_Pay">#REF!</definedName>
    <definedName name="f" localSheetId="1">#REF!</definedName>
    <definedName name="f" localSheetId="0">#REF!</definedName>
    <definedName name="f">#REF!</definedName>
    <definedName name="Full_Print" localSheetId="1">#REF!</definedName>
    <definedName name="Full_Print" localSheetId="0">#REF!</definedName>
    <definedName name="Full_Print">#REF!</definedName>
    <definedName name="H" localSheetId="1">'[3]Rekapitulace roz.  vč. kapitol'!#REF!</definedName>
    <definedName name="H" localSheetId="0">'[3]Rekapitulace roz.  vč. kapitol'!#REF!</definedName>
    <definedName name="H">'[3]Rekapitulace roz.  vč. kapitol'!#REF!</definedName>
    <definedName name="ha" localSheetId="1">'[4]F.1.4.5. ZZTI'!#REF!</definedName>
    <definedName name="ha" localSheetId="0">'[4]F.1.4.5. ZZTI'!#REF!</definedName>
    <definedName name="ha">'[4]F.1.4.5. ZZTI'!#REF!</definedName>
    <definedName name="Header_Row" localSheetId="1">ROW(#REF!)</definedName>
    <definedName name="Header_Row" localSheetId="0">ROW(#REF!)</definedName>
    <definedName name="Header_Row">ROW(#REF!)</definedName>
    <definedName name="hovno" localSheetId="1">#REF!</definedName>
    <definedName name="hovno" localSheetId="0">#REF!</definedName>
    <definedName name="hovno">#REF!</definedName>
    <definedName name="hs" localSheetId="1">#REF!</definedName>
    <definedName name="hs" localSheetId="0">#REF!</definedName>
    <definedName name="hs">#REF!</definedName>
    <definedName name="HSV" localSheetId="1">#REF!</definedName>
    <definedName name="HSV" localSheetId="0">#REF!</definedName>
    <definedName name="HSV">#REF!</definedName>
    <definedName name="HSV0" localSheetId="1">#REF!</definedName>
    <definedName name="HSV0" localSheetId="0">#REF!</definedName>
    <definedName name="HSV0">#REF!</definedName>
    <definedName name="HZS" localSheetId="1">#REF!</definedName>
    <definedName name="HZS" localSheetId="0">#REF!</definedName>
    <definedName name="HZS">#REF!</definedName>
    <definedName name="HZS0" localSheetId="1">#REF!</definedName>
    <definedName name="HZS0" localSheetId="0">#REF!</definedName>
    <definedName name="HZS0">#REF!</definedName>
    <definedName name="Int" localSheetId="1">#REF!</definedName>
    <definedName name="Int" localSheetId="0">#REF!</definedName>
    <definedName name="Int">#REF!</definedName>
    <definedName name="inter1" localSheetId="1">#REF!</definedName>
    <definedName name="inter1" localSheetId="0">#REF!</definedName>
    <definedName name="inter1">#REF!</definedName>
    <definedName name="Interest_Rate" localSheetId="1">#REF!</definedName>
    <definedName name="Interest_Rate" localSheetId="0">#REF!</definedName>
    <definedName name="Interest_Rate">#REF!</definedName>
    <definedName name="JKSO" localSheetId="1">#REF!</definedName>
    <definedName name="JKSO" localSheetId="0">#REF!</definedName>
    <definedName name="JKSO">#REF!</definedName>
    <definedName name="jzzuggt" localSheetId="1">#REF!</definedName>
    <definedName name="jzzuggt" localSheetId="0">#REF!</definedName>
    <definedName name="jzzuggt">#REF!</definedName>
    <definedName name="Last_Row" localSheetId="1">IF(NS!Values_Entered,NS!Header_Row+NS!Number_of_Payments,NS!Header_Row)</definedName>
    <definedName name="Last_Row" localSheetId="0">IF('Rekapitulace - DEŠŤ. SVOD.'!Values_Entered,'Rekapitulace - DEŠŤ. SVOD.'!Header_Row+'Rekapitulace - DEŠŤ. SVOD.'!Number_of_Payments,'Rekapitulace - DEŠŤ. SVOD.'!Header_Row)</definedName>
    <definedName name="Last_Row">IF(Values_Entered,Header_Row+Number_of_Payments,Header_Row)</definedName>
    <definedName name="Light" localSheetId="1" hidden="1">{#N/A,#N/A,TRUE,"Krycí list"}</definedName>
    <definedName name="Light" localSheetId="0" hidden="1">{#N/A,#N/A,TRUE,"Krycí list"}</definedName>
    <definedName name="Light" hidden="1">{#N/A,#N/A,TRUE,"Krycí list"}</definedName>
    <definedName name="Lighting" localSheetId="1" hidden="1">{#N/A,#N/A,TRUE,"Krycí list"}</definedName>
    <definedName name="Lighting" localSheetId="0" hidden="1">{#N/A,#N/A,TRUE,"Krycí list"}</definedName>
    <definedName name="Lighting" hidden="1">{#N/A,#N/A,TRUE,"Krycí list"}</definedName>
    <definedName name="Loan_Amount" localSheetId="1">#REF!</definedName>
    <definedName name="Loan_Amount" localSheetId="0">#REF!</definedName>
    <definedName name="Loan_Amount">#REF!</definedName>
    <definedName name="Loan_Start" localSheetId="1">#REF!</definedName>
    <definedName name="Loan_Start" localSheetId="0">#REF!</definedName>
    <definedName name="Loan_Start">#REF!</definedName>
    <definedName name="Loan_Years" localSheetId="1">#REF!</definedName>
    <definedName name="Loan_Years" localSheetId="0">#REF!</definedName>
    <definedName name="Loan_Years">#REF!</definedName>
    <definedName name="MaR" localSheetId="1" hidden="1">{#N/A,#N/A,TRUE,"Krycí list"}</definedName>
    <definedName name="MaR" localSheetId="0" hidden="1">{#N/A,#N/A,TRUE,"Krycí list"}</definedName>
    <definedName name="MaR" hidden="1">{#N/A,#N/A,TRUE,"Krycí list"}</definedName>
    <definedName name="meraregulace" localSheetId="1" hidden="1">{#N/A,#N/A,TRUE,"Krycí list"}</definedName>
    <definedName name="meraregulace" localSheetId="0" hidden="1">{#N/A,#N/A,TRUE,"Krycí list"}</definedName>
    <definedName name="meraregulace" hidden="1">{#N/A,#N/A,TRUE,"Krycí list"}</definedName>
    <definedName name="mereni" localSheetId="1">Scheduled_Payment+Extra_Payment</definedName>
    <definedName name="mereni" localSheetId="0">Scheduled_Payment+Extra_Payment</definedName>
    <definedName name="mereni">Scheduled_Payment+Extra_Payment</definedName>
    <definedName name="MJ" localSheetId="1">#REF!</definedName>
    <definedName name="MJ" localSheetId="0">#REF!</definedName>
    <definedName name="MJ">#REF!</definedName>
    <definedName name="Mont" localSheetId="1">#REF!</definedName>
    <definedName name="Mont" localSheetId="0">#REF!</definedName>
    <definedName name="Mont">#REF!</definedName>
    <definedName name="Montaz0" localSheetId="1">#REF!</definedName>
    <definedName name="Montaz0" localSheetId="0">#REF!</definedName>
    <definedName name="Montaz0">#REF!</definedName>
    <definedName name="mts" localSheetId="1">#REF!</definedName>
    <definedName name="mts" localSheetId="0">#REF!</definedName>
    <definedName name="mts">#REF!</definedName>
    <definedName name="n" localSheetId="1">Scheduled_Payment+Extra_Payment</definedName>
    <definedName name="n" localSheetId="0">Scheduled_Payment+Extra_Payment</definedName>
    <definedName name="n">Scheduled_Payment+Extra_Payment</definedName>
    <definedName name="NazevDilu" localSheetId="1">#REF!</definedName>
    <definedName name="NazevDilu" localSheetId="0">#REF!</definedName>
    <definedName name="NazevDilu">#REF!</definedName>
    <definedName name="nazevobjektu" localSheetId="1">#REF!</definedName>
    <definedName name="nazevobjektu" localSheetId="0">#REF!</definedName>
    <definedName name="nazevobjektu">#REF!</definedName>
    <definedName name="nazevstavby" localSheetId="1">#REF!</definedName>
    <definedName name="nazevstavby" localSheetId="0">#REF!</definedName>
    <definedName name="nazevstavby">#REF!</definedName>
    <definedName name="Num_Pmt_Per_Year" localSheetId="1">#REF!</definedName>
    <definedName name="Num_Pmt_Per_Year" localSheetId="0">#REF!</definedName>
    <definedName name="Num_Pmt_Per_Year">#REF!</definedName>
    <definedName name="Number_of_Payments" localSheetId="1">MATCH(0.01,NS!End_Bal,-1)+1</definedName>
    <definedName name="Number_of_Payments" localSheetId="0">MATCH(0.01,'Rekapitulace - DEŠŤ. SVOD.'!End_Bal,-1)+1</definedName>
    <definedName name="Number_of_Payments">MATCH(0.01,End_Bal,-1)+1</definedName>
    <definedName name="obch_sleva" localSheetId="1">#REF!</definedName>
    <definedName name="obch_sleva" localSheetId="0">#REF!</definedName>
    <definedName name="obch_sleva">#REF!</definedName>
    <definedName name="Objednatel" localSheetId="1">#REF!</definedName>
    <definedName name="Objednatel" localSheetId="0">#REF!</definedName>
    <definedName name="Objednatel">#REF!</definedName>
    <definedName name="op" localSheetId="1">#REF!</definedName>
    <definedName name="op" localSheetId="0">#REF!</definedName>
    <definedName name="op">#REF!</definedName>
    <definedName name="Outside" localSheetId="1" hidden="1">{#N/A,#N/A,TRUE,"Krycí list"}</definedName>
    <definedName name="Outside" localSheetId="0" hidden="1">{#N/A,#N/A,TRUE,"Krycí list"}</definedName>
    <definedName name="Outside" hidden="1">{#N/A,#N/A,TRUE,"Krycí list"}</definedName>
    <definedName name="Pay_Date" localSheetId="1">#REF!</definedName>
    <definedName name="Pay_Date" localSheetId="0">#REF!</definedName>
    <definedName name="Pay_Date">#REF!</definedName>
    <definedName name="Pay_Num" localSheetId="1">#REF!</definedName>
    <definedName name="Pay_Num" localSheetId="0">#REF!</definedName>
    <definedName name="Pay_Num">#REF!</definedName>
    <definedName name="Payment_Date" localSheetId="1">DATE(YEAR(NS!Loan_Start),MONTH(NS!Loan_Start)+Payment_Number,DAY(NS!Loan_Start))</definedName>
    <definedName name="Payment_Date" localSheetId="0">DATE(YEAR('Rekapitulace - DEŠŤ. SVOD.'!Loan_Start),MONTH('Rekapitulace - DEŠŤ. SVOD.'!Loan_Start)+Payment_Number,DAY('Rekapitulace - DEŠŤ. SVOD.'!Loan_Start))</definedName>
    <definedName name="Payment_Date">DATE(YEAR(Loan_Start),MONTH(Loan_Start)+Payment_Number,DAY(Loan_Start))</definedName>
    <definedName name="PocetMJ" localSheetId="1">#REF!</definedName>
    <definedName name="PocetMJ" localSheetId="0">#REF!</definedName>
    <definedName name="PocetMJ">#REF!</definedName>
    <definedName name="pokusAAAA" localSheetId="1">#REF!</definedName>
    <definedName name="pokusAAAA" localSheetId="0">#REF!</definedName>
    <definedName name="pokusAAAA">#REF!</definedName>
    <definedName name="pokusadres" localSheetId="1">#REF!</definedName>
    <definedName name="pokusadres" localSheetId="0">#REF!</definedName>
    <definedName name="pokusadres">#REF!</definedName>
    <definedName name="položka_A1" localSheetId="1">#REF!</definedName>
    <definedName name="položka_A1" localSheetId="0">#REF!</definedName>
    <definedName name="položka_A1">#REF!</definedName>
    <definedName name="položky" localSheetId="1">#REF!</definedName>
    <definedName name="položky" localSheetId="0">#REF!</definedName>
    <definedName name="položky">#REF!</definedName>
    <definedName name="pom_výp_zač" localSheetId="1">#REF!</definedName>
    <definedName name="pom_výp_zač" localSheetId="0">#REF!</definedName>
    <definedName name="pom_výp_zač">#REF!</definedName>
    <definedName name="pom_výpočty" localSheetId="1">#REF!</definedName>
    <definedName name="pom_výpočty" localSheetId="0">#REF!</definedName>
    <definedName name="pom_výpočty">#REF!</definedName>
    <definedName name="powersock" localSheetId="1" hidden="1">{#N/A,#N/A,TRUE,"Krycí list"}</definedName>
    <definedName name="powersock" localSheetId="0" hidden="1">{#N/A,#N/A,TRUE,"Krycí list"}</definedName>
    <definedName name="powersock" hidden="1">{#N/A,#N/A,TRUE,"Krycí list"}</definedName>
    <definedName name="PowerSocket" localSheetId="1" hidden="1">{#N/A,#N/A,TRUE,"Krycí list"}</definedName>
    <definedName name="PowerSocket" localSheetId="0" hidden="1">{#N/A,#N/A,TRUE,"Krycí list"}</definedName>
    <definedName name="PowerSocket" hidden="1">{#N/A,#N/A,TRUE,"Krycí list"}</definedName>
    <definedName name="Poznamka" localSheetId="1">#REF!</definedName>
    <definedName name="Poznamka" localSheetId="0">#REF!</definedName>
    <definedName name="Poznamka">#REF!</definedName>
    <definedName name="poznámka" localSheetId="1">#REF!</definedName>
    <definedName name="poznámka" localSheetId="0">#REF!</definedName>
    <definedName name="poznámka">#REF!</definedName>
    <definedName name="prep_schem" localSheetId="1">#REF!</definedName>
    <definedName name="prep_schem" localSheetId="0">#REF!</definedName>
    <definedName name="prep_schem">#REF!</definedName>
    <definedName name="Princ" localSheetId="1">#REF!</definedName>
    <definedName name="Princ" localSheetId="0">#REF!</definedName>
    <definedName name="Princ">#REF!</definedName>
    <definedName name="Print_Area" localSheetId="1">NS!$A$1:$I$327</definedName>
    <definedName name="Print_Area" localSheetId="0">'Rekapitulace - DEŠŤ. SVOD.'!$A$1:$C$18</definedName>
    <definedName name="Print_Area_Reset" localSheetId="1">OFFSET(NS!Full_Print,0,0,NS!Last_Row)</definedName>
    <definedName name="Print_Area_Reset" localSheetId="0">OFFSET('Rekapitulace - DEŠŤ. SVOD.'!Full_Print,0,0,'Rekapitulace - DEŠŤ. SVOD.'!Last_Row)</definedName>
    <definedName name="Print_Area_Reset">OFFSET(Full_Print,0,0,Last_Row)</definedName>
    <definedName name="Projektant" localSheetId="1">#REF!</definedName>
    <definedName name="Projektant" localSheetId="0">#REF!</definedName>
    <definedName name="Projektant">#REF!</definedName>
    <definedName name="PSV" localSheetId="1">#REF!</definedName>
    <definedName name="PSV" localSheetId="0">#REF!</definedName>
    <definedName name="PSV">#REF!</definedName>
    <definedName name="PSV0" localSheetId="1">#REF!</definedName>
    <definedName name="PSV0" localSheetId="0">#REF!</definedName>
    <definedName name="PSV0">#REF!</definedName>
    <definedName name="QQ" localSheetId="1" hidden="1">{#N/A,#N/A,TRUE,"Krycí list"}</definedName>
    <definedName name="QQ" localSheetId="0" hidden="1">{#N/A,#N/A,TRUE,"Krycí list"}</definedName>
    <definedName name="QQ" hidden="1">{#N/A,#N/A,TRUE,"Krycí list"}</definedName>
    <definedName name="QQQ" localSheetId="1" hidden="1">{#N/A,#N/A,TRUE,"Krycí list"}</definedName>
    <definedName name="QQQ" localSheetId="0" hidden="1">{#N/A,#N/A,TRUE,"Krycí list"}</definedName>
    <definedName name="QQQ" hidden="1">{#N/A,#N/A,TRUE,"Krycí list"}</definedName>
    <definedName name="rekapitulace" localSheetId="1">#REF!</definedName>
    <definedName name="rekapitulace" localSheetId="0">#REF!</definedName>
    <definedName name="rekapitulace">#REF!</definedName>
    <definedName name="rozp" localSheetId="1" hidden="1">{#N/A,#N/A,TRUE,"Krycí list"}</definedName>
    <definedName name="rozp" localSheetId="0" hidden="1">{#N/A,#N/A,TRUE,"Krycí list"}</definedName>
    <definedName name="rozp" hidden="1">{#N/A,#N/A,TRUE,"Krycí list"}</definedName>
    <definedName name="rozvržení_rozp" localSheetId="1">#REF!</definedName>
    <definedName name="rozvržení_rozp" localSheetId="0">#REF!</definedName>
    <definedName name="rozvržení_rozp">#REF!</definedName>
    <definedName name="saboproud" localSheetId="1" hidden="1">{#N/A,#N/A,TRUE,"Krycí list"}</definedName>
    <definedName name="saboproud" localSheetId="0" hidden="1">{#N/A,#N/A,TRUE,"Krycí list"}</definedName>
    <definedName name="saboproud" hidden="1">{#N/A,#N/A,TRUE,"Krycí list"}</definedName>
    <definedName name="SazbaDPH1" localSheetId="1">#REF!</definedName>
    <definedName name="SazbaDPH1" localSheetId="0">#REF!</definedName>
    <definedName name="SazbaDPH1">#REF!</definedName>
    <definedName name="SazbaDPH2" localSheetId="1">#REF!</definedName>
    <definedName name="SazbaDPH2" localSheetId="0">#REF!</definedName>
    <definedName name="SazbaDPH2">#REF!</definedName>
    <definedName name="Sched_Pay" localSheetId="1">#REF!</definedName>
    <definedName name="Sched_Pay" localSheetId="0">#REF!</definedName>
    <definedName name="Sched_Pay">#REF!</definedName>
    <definedName name="Scheduled_Extra_Payments" localSheetId="1">#REF!</definedName>
    <definedName name="Scheduled_Extra_Payments" localSheetId="0">#REF!</definedName>
    <definedName name="Scheduled_Extra_Payments">#REF!</definedName>
    <definedName name="Scheduled_Interest_Rate" localSheetId="1">#REF!</definedName>
    <definedName name="Scheduled_Interest_Rate" localSheetId="0">#REF!</definedName>
    <definedName name="Scheduled_Interest_Rate">#REF!</definedName>
    <definedName name="Scheduled_Monthly_Payment" localSheetId="1">#REF!</definedName>
    <definedName name="Scheduled_Monthly_Payment" localSheetId="0">#REF!</definedName>
    <definedName name="Scheduled_Monthly_Payment">#REF!</definedName>
    <definedName name="SloupecCC" localSheetId="1">#REF!</definedName>
    <definedName name="SloupecCC" localSheetId="0">#REF!</definedName>
    <definedName name="SloupecCC">#REF!</definedName>
    <definedName name="SloupecCisloPol" localSheetId="1">#REF!</definedName>
    <definedName name="SloupecCisloPol" localSheetId="0">#REF!</definedName>
    <definedName name="SloupecCisloPol">#REF!</definedName>
    <definedName name="SloupecJC" localSheetId="1">#REF!</definedName>
    <definedName name="SloupecJC" localSheetId="0">#REF!</definedName>
    <definedName name="SloupecJC">#REF!</definedName>
    <definedName name="SloupecMJ" localSheetId="1">#REF!</definedName>
    <definedName name="SloupecMJ" localSheetId="0">#REF!</definedName>
    <definedName name="SloupecMJ">#REF!</definedName>
    <definedName name="SloupecMnozstvi" localSheetId="1">#REF!</definedName>
    <definedName name="SloupecMnozstvi" localSheetId="0">#REF!</definedName>
    <definedName name="SloupecMnozstvi">#REF!</definedName>
    <definedName name="SloupecNazPol" localSheetId="1">#REF!</definedName>
    <definedName name="SloupecNazPol" localSheetId="0">#REF!</definedName>
    <definedName name="SloupecNazPol">#REF!</definedName>
    <definedName name="SloupecPC" localSheetId="1">#REF!</definedName>
    <definedName name="SloupecPC" localSheetId="0">#REF!</definedName>
    <definedName name="SloupecPC">#REF!</definedName>
    <definedName name="soupis" localSheetId="1" hidden="1">{#N/A,#N/A,TRUE,"Krycí list"}</definedName>
    <definedName name="soupis" localSheetId="0" hidden="1">{#N/A,#N/A,TRUE,"Krycí list"}</definedName>
    <definedName name="soupis" hidden="1">{#N/A,#N/A,TRUE,"Krycí list"}</definedName>
    <definedName name="ssss" localSheetId="1">#REF!</definedName>
    <definedName name="ssss" localSheetId="0">#REF!</definedName>
    <definedName name="ssss">#REF!</definedName>
    <definedName name="subslevy" localSheetId="1">#REF!</definedName>
    <definedName name="subslevy" localSheetId="0">#REF!</definedName>
    <definedName name="subslevy">#REF!</definedName>
    <definedName name="sum_kapitoly" localSheetId="1">'[3]Rekapitulace roz.  vč. kapitol'!#REF!</definedName>
    <definedName name="sum_kapitoly" localSheetId="0">'[3]Rekapitulace roz.  vč. kapitol'!#REF!</definedName>
    <definedName name="sum_kapitoly">'[3]Rekapitulace roz.  vč. kapitol'!#REF!</definedName>
    <definedName name="summary" localSheetId="1" hidden="1">{#N/A,#N/A,TRUE,"Krycí list"}</definedName>
    <definedName name="summary" localSheetId="0" hidden="1">{#N/A,#N/A,TRUE,"Krycí list"}</definedName>
    <definedName name="summary" hidden="1">{#N/A,#N/A,TRUE,"Krycí list"}</definedName>
    <definedName name="sumpok" localSheetId="1">#REF!</definedName>
    <definedName name="sumpok" localSheetId="0">#REF!</definedName>
    <definedName name="sumpok">#REF!</definedName>
    <definedName name="Switchboard" localSheetId="1" hidden="1">{#N/A,#N/A,TRUE,"Krycí list"}</definedName>
    <definedName name="Switchboard" localSheetId="0" hidden="1">{#N/A,#N/A,TRUE,"Krycí list"}</definedName>
    <definedName name="Switchboard" hidden="1">{#N/A,#N/A,TRUE,"Krycí list"}</definedName>
    <definedName name="tab" localSheetId="1">#REF!</definedName>
    <definedName name="tab" localSheetId="0">#REF!</definedName>
    <definedName name="tab">#REF!</definedName>
    <definedName name="Total_Interest" localSheetId="1">#REF!</definedName>
    <definedName name="Total_Interest" localSheetId="0">#REF!</definedName>
    <definedName name="Total_Interest">#REF!</definedName>
    <definedName name="Total_Pay" localSheetId="1">#REF!</definedName>
    <definedName name="Total_Pay" localSheetId="0">#REF!</definedName>
    <definedName name="Total_Pay">#REF!</definedName>
    <definedName name="Total_Payment" localSheetId="1">Scheduled_Payment+Extra_Payment</definedName>
    <definedName name="Total_Payment" localSheetId="0">Scheduled_Payment+Extra_Payment</definedName>
    <definedName name="Total_Payment">Scheduled_Payment+Extra_Payment</definedName>
    <definedName name="Typ" localSheetId="1">#REF!</definedName>
    <definedName name="Typ" localSheetId="0">#REF!</definedName>
    <definedName name="Typ">#REF!</definedName>
    <definedName name="v" localSheetId="1">'[3]Rekapitulace roz.  vč. kapitol'!#REF!</definedName>
    <definedName name="v" localSheetId="0">'[3]Rekapitulace roz.  vč. kapitol'!#REF!</definedName>
    <definedName name="v">'[3]Rekapitulace roz.  vč. kapitol'!#REF!</definedName>
    <definedName name="Values_Entered" localSheetId="1">IF(NS!Loan_Amount*NS!Interest_Rate*NS!Loan_Years*NS!Loan_Start&gt;0,1,0)</definedName>
    <definedName name="Values_Entered" localSheetId="0">IF('Rekapitulace - DEŠŤ. SVOD.'!Loan_Amount*'Rekapitulace - DEŠŤ. SVOD.'!Interest_Rate*'Rekapitulace - DEŠŤ. SVOD.'!Loan_Years*'Rekapitulace - DEŠŤ. SVOD.'!Loan_Start&gt;0,1,0)</definedName>
    <definedName name="Values_Entered">IF(Loan_Amount*Interest_Rate*Loan_Years*Loan_Start&gt;0,1,0)</definedName>
    <definedName name="VIZA" localSheetId="1" hidden="1">{#N/A,#N/A,TRUE,"Krycí list"}</definedName>
    <definedName name="VIZA" localSheetId="0" hidden="1">{#N/A,#N/A,TRUE,"Krycí list"}</definedName>
    <definedName name="VIZA" hidden="1">{#N/A,#N/A,TRUE,"Krycí list"}</definedName>
    <definedName name="VIZA12" localSheetId="1" hidden="1">{#N/A,#N/A,TRUE,"Krycí list"}</definedName>
    <definedName name="VIZA12" localSheetId="0" hidden="1">{#N/A,#N/A,TRUE,"Krycí list"}</definedName>
    <definedName name="VIZA12" hidden="1">{#N/A,#N/A,TRUE,"Krycí list"}</definedName>
    <definedName name="VRN" localSheetId="1">#REF!</definedName>
    <definedName name="VRN" localSheetId="0">#REF!</definedName>
    <definedName name="VRN">#REF!</definedName>
    <definedName name="VRNKc" localSheetId="1">#REF!</definedName>
    <definedName name="VRNKc" localSheetId="0">#REF!</definedName>
    <definedName name="VRNKc">#REF!</definedName>
    <definedName name="VRNnazev" localSheetId="1">#REF!</definedName>
    <definedName name="VRNnazev" localSheetId="0">#REF!</definedName>
    <definedName name="VRNnazev">#REF!</definedName>
    <definedName name="VRNproc" localSheetId="1">#REF!</definedName>
    <definedName name="VRNproc" localSheetId="0">#REF!</definedName>
    <definedName name="VRNproc">#REF!</definedName>
    <definedName name="VRNzakl" localSheetId="1">#REF!</definedName>
    <definedName name="VRNzakl" localSheetId="0">#REF!</definedName>
    <definedName name="VRNzakl">#REF!</definedName>
    <definedName name="výpočty" localSheetId="1">#REF!</definedName>
    <definedName name="výpočty" localSheetId="0">#REF!</definedName>
    <definedName name="výpočty">#REF!</definedName>
    <definedName name="vystup" localSheetId="1">#REF!</definedName>
    <definedName name="vystup" localSheetId="0">#REF!</definedName>
    <definedName name="vystup">#REF!</definedName>
    <definedName name="vzduchna" localSheetId="1" hidden="1">{#N/A,#N/A,TRUE,"Krycí list"}</definedName>
    <definedName name="vzduchna" localSheetId="0" hidden="1">{#N/A,#N/A,TRUE,"Krycí list"}</definedName>
    <definedName name="vzduchna" hidden="1">{#N/A,#N/A,TRUE,"Krycí list"}</definedName>
    <definedName name="Weak" localSheetId="1" hidden="1">{#N/A,#N/A,TRUE,"Krycí list"}</definedName>
    <definedName name="Weak" localSheetId="0" hidden="1">{#N/A,#N/A,TRUE,"Krycí list"}</definedName>
    <definedName name="Weak" hidden="1">{#N/A,#N/A,TRUE,"Krycí list"}</definedName>
    <definedName name="wrn.Kontrolní._.rozpočet." localSheetId="1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1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" localSheetId="1">#REF!</definedName>
    <definedName name="Z" localSheetId="0">#REF!</definedName>
    <definedName name="Z">#REF!</definedName>
    <definedName name="zahrnsazby" localSheetId="1">#REF!</definedName>
    <definedName name="zahrnsazby" localSheetId="0">#REF!</definedName>
    <definedName name="zahrnsazby">#REF!</definedName>
    <definedName name="zahrnslevy" localSheetId="1">#REF!</definedName>
    <definedName name="zahrnslevy" localSheetId="0">#REF!</definedName>
    <definedName name="zahrnslevy">#REF!</definedName>
    <definedName name="Zakazka" localSheetId="1">#REF!</definedName>
    <definedName name="Zakazka" localSheetId="0">#REF!</definedName>
    <definedName name="Zakazka">#REF!</definedName>
    <definedName name="Zaklad22" localSheetId="1">#REF!</definedName>
    <definedName name="Zaklad22" localSheetId="0">#REF!</definedName>
    <definedName name="Zaklad22">#REF!</definedName>
    <definedName name="Zaklad5" localSheetId="1">#REF!</definedName>
    <definedName name="Zaklad5" localSheetId="0">#REF!</definedName>
    <definedName name="Zaklad5">#REF!</definedName>
    <definedName name="Zhotovitel" localSheetId="1">#REF!</definedName>
    <definedName name="Zhotovitel" localSheetId="0">#REF!</definedName>
    <definedName name="Zhotovit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6" i="36" l="1"/>
  <c r="F34" i="36"/>
  <c r="F33" i="36"/>
  <c r="F32" i="36"/>
  <c r="F31" i="36"/>
  <c r="F30" i="36"/>
  <c r="F288" i="36"/>
  <c r="F291" i="36"/>
  <c r="F305" i="36"/>
  <c r="F304" i="36"/>
  <c r="F303" i="36"/>
  <c r="F302" i="36"/>
  <c r="F313" i="36"/>
  <c r="F251" i="36"/>
  <c r="F235" i="36"/>
  <c r="F245" i="36"/>
  <c r="F244" i="36"/>
  <c r="F243" i="36"/>
  <c r="F242" i="36"/>
  <c r="F228" i="36"/>
  <c r="F227" i="36"/>
  <c r="F226" i="36"/>
  <c r="F225" i="36"/>
  <c r="F219" i="36"/>
  <c r="F211" i="36"/>
  <c r="F210" i="36"/>
  <c r="F209" i="36"/>
  <c r="F208" i="36"/>
  <c r="F27" i="36"/>
  <c r="F24" i="36"/>
  <c r="F21" i="36"/>
  <c r="F20" i="36"/>
  <c r="F19" i="36"/>
  <c r="F18" i="36"/>
  <c r="F15" i="36"/>
  <c r="F14" i="36"/>
  <c r="F13" i="36"/>
  <c r="F81" i="36"/>
  <c r="F99" i="36"/>
  <c r="F107" i="36"/>
  <c r="F106" i="36"/>
  <c r="F105" i="36"/>
  <c r="F104" i="36"/>
  <c r="F103" i="36"/>
  <c r="F135" i="36"/>
  <c r="F134" i="36"/>
  <c r="F132" i="36"/>
  <c r="F131" i="36"/>
  <c r="F130" i="36"/>
  <c r="F129" i="36"/>
  <c r="F128" i="36"/>
  <c r="F127" i="36"/>
  <c r="F122" i="36"/>
  <c r="F121" i="36"/>
  <c r="F119" i="36"/>
  <c r="F118" i="36"/>
  <c r="F117" i="36"/>
  <c r="F116" i="36"/>
  <c r="F115" i="36"/>
  <c r="F114" i="36"/>
  <c r="F124" i="36" l="1"/>
  <c r="F111" i="36"/>
  <c r="F186" i="36" l="1"/>
  <c r="F191" i="36"/>
  <c r="F189" i="36"/>
  <c r="F182" i="36"/>
  <c r="F183" i="36"/>
  <c r="F98" i="36" l="1"/>
  <c r="F139" i="36"/>
  <c r="F140" i="36"/>
  <c r="F142" i="36"/>
  <c r="F141" i="36"/>
  <c r="F143" i="36"/>
  <c r="F96" i="36" l="1"/>
  <c r="F75" i="36" l="1"/>
  <c r="F311" i="36"/>
  <c r="F309" i="36"/>
  <c r="F300" i="36"/>
  <c r="F298" i="36"/>
  <c r="F297" i="36"/>
  <c r="F296" i="36"/>
  <c r="F295" i="36"/>
  <c r="F285" i="36"/>
  <c r="F283" i="36"/>
  <c r="F279" i="36"/>
  <c r="F277" i="36" s="1"/>
  <c r="H277" i="36" s="1"/>
  <c r="F275" i="36"/>
  <c r="F271" i="36"/>
  <c r="F269" i="36" s="1"/>
  <c r="H269" i="36" s="1"/>
  <c r="F267" i="36"/>
  <c r="F264" i="36"/>
  <c r="F263" i="36"/>
  <c r="F260" i="36"/>
  <c r="F259" i="36"/>
  <c r="F255" i="36"/>
  <c r="F254" i="36"/>
  <c r="F249" i="36"/>
  <c r="F240" i="36"/>
  <c r="F233" i="36"/>
  <c r="F223" i="36"/>
  <c r="F217" i="36"/>
  <c r="F215" i="36"/>
  <c r="F204" i="36"/>
  <c r="F203" i="36"/>
  <c r="F202" i="36"/>
  <c r="F201" i="36"/>
  <c r="F206" i="36"/>
  <c r="F306" i="36" l="1"/>
  <c r="F289" i="36"/>
  <c r="H289" i="36" s="1"/>
  <c r="F257" i="36"/>
  <c r="H257" i="36" s="1"/>
  <c r="F286" i="36"/>
  <c r="H286" i="36" s="1"/>
  <c r="F262" i="36"/>
  <c r="H262" i="36" s="1"/>
  <c r="F246" i="36"/>
  <c r="H246" i="36" s="1"/>
  <c r="F252" i="36"/>
  <c r="H252" i="36" s="1"/>
  <c r="F237" i="36"/>
  <c r="H237" i="36" s="1"/>
  <c r="F220" i="36"/>
  <c r="F230" i="36"/>
  <c r="H230" i="36" s="1"/>
  <c r="F212" i="36"/>
  <c r="H212" i="36" s="1"/>
  <c r="F198" i="36"/>
  <c r="F84" i="36" l="1"/>
  <c r="F78" i="36"/>
  <c r="F73" i="36"/>
  <c r="F91" i="36"/>
  <c r="F94" i="36"/>
  <c r="F93" i="36"/>
  <c r="F92" i="36"/>
  <c r="F90" i="36"/>
  <c r="F86" i="36"/>
  <c r="F85" i="36"/>
  <c r="F66" i="36"/>
  <c r="F65" i="36"/>
  <c r="F64" i="36"/>
  <c r="F63" i="36"/>
  <c r="F62" i="36"/>
  <c r="F59" i="36"/>
  <c r="F55" i="36"/>
  <c r="F52" i="36" s="1"/>
  <c r="F50" i="36"/>
  <c r="F47" i="36" s="1"/>
  <c r="H47" i="36" s="1"/>
  <c r="F45" i="36"/>
  <c r="F25" i="36"/>
  <c r="H25" i="36" s="1"/>
  <c r="F60" i="36" l="1"/>
  <c r="F11" i="36" l="1"/>
  <c r="H11" i="36" s="1"/>
  <c r="F16" i="36"/>
  <c r="H16" i="36" s="1"/>
  <c r="F314" i="36"/>
  <c r="H314" i="36" s="1"/>
  <c r="F273" i="36"/>
  <c r="H273" i="36" s="1"/>
  <c r="F265" i="36"/>
  <c r="H265" i="36" s="1"/>
  <c r="F194" i="36"/>
  <c r="H194" i="36" s="1"/>
  <c r="H193" i="36"/>
  <c r="F190" i="36"/>
  <c r="H190" i="36" s="1"/>
  <c r="F188" i="36"/>
  <c r="H188" i="36" s="1"/>
  <c r="F185" i="36"/>
  <c r="H185" i="36" s="1"/>
  <c r="H181" i="36"/>
  <c r="H180" i="36"/>
  <c r="F174" i="36"/>
  <c r="H174" i="36" s="1"/>
  <c r="F171" i="36"/>
  <c r="H171" i="36" s="1"/>
  <c r="F168" i="36"/>
  <c r="H168" i="36" s="1"/>
  <c r="F164" i="36"/>
  <c r="H164" i="36" s="1"/>
  <c r="H163" i="36"/>
  <c r="F159" i="36"/>
  <c r="H159" i="36" s="1"/>
  <c r="F154" i="36"/>
  <c r="H154" i="36" s="1"/>
  <c r="H153" i="36"/>
  <c r="F145" i="36"/>
  <c r="F88" i="36"/>
  <c r="H88" i="36" s="1"/>
  <c r="F82" i="36"/>
  <c r="H82" i="36" s="1"/>
  <c r="F74" i="36"/>
  <c r="H74" i="36" s="1"/>
  <c r="H60" i="36"/>
  <c r="F36" i="36"/>
  <c r="H36" i="36" s="1"/>
  <c r="H306" i="36" l="1"/>
  <c r="H167" i="36"/>
  <c r="C15" i="34" s="1"/>
  <c r="F281" i="36"/>
  <c r="H281" i="36" s="1"/>
  <c r="H198" i="36"/>
  <c r="F178" i="36"/>
  <c r="G178" i="36" s="1"/>
  <c r="H178" i="36" s="1"/>
  <c r="F292" i="36"/>
  <c r="H292" i="36" s="1"/>
  <c r="H220" i="36"/>
  <c r="H158" i="36"/>
  <c r="H152" i="36"/>
  <c r="C12" i="34" s="1"/>
  <c r="H96" i="36"/>
  <c r="F137" i="36"/>
  <c r="H137" i="36" s="1"/>
  <c r="F150" i="36"/>
  <c r="H150" i="36" s="1"/>
  <c r="F149" i="36"/>
  <c r="H149" i="36" s="1"/>
  <c r="F147" i="36"/>
  <c r="H147" i="36" s="1"/>
  <c r="F148" i="36"/>
  <c r="H148" i="36" s="1"/>
  <c r="F76" i="36"/>
  <c r="H76" i="36" s="1"/>
  <c r="F101" i="36"/>
  <c r="H101" i="36" s="1"/>
  <c r="F42" i="36"/>
  <c r="H42" i="36" s="1"/>
  <c r="F71" i="36"/>
  <c r="H71" i="36" s="1"/>
  <c r="H52" i="36"/>
  <c r="F79" i="36"/>
  <c r="H79" i="36" s="1"/>
  <c r="F56" i="36"/>
  <c r="H56" i="36" s="1"/>
  <c r="F22" i="36"/>
  <c r="H22" i="36" s="1"/>
  <c r="F28" i="36"/>
  <c r="H28" i="36" s="1"/>
  <c r="H197" i="36" l="1"/>
  <c r="C17" i="34" s="1"/>
  <c r="H41" i="36"/>
  <c r="C10" i="34" s="1"/>
  <c r="C14" i="34"/>
  <c r="H10" i="36"/>
  <c r="C9" i="34" s="1"/>
  <c r="F192" i="36"/>
  <c r="H192" i="36" s="1"/>
  <c r="F187" i="36"/>
  <c r="H187" i="36" s="1"/>
  <c r="G145" i="36"/>
  <c r="H145" i="36" s="1"/>
  <c r="H110" i="36" s="1"/>
  <c r="H9" i="36" l="1"/>
  <c r="C11" i="34"/>
  <c r="H177" i="36"/>
  <c r="H157" i="36" s="1"/>
  <c r="H317" i="36" l="1"/>
  <c r="C16" i="34"/>
  <c r="C8" i="34" l="1"/>
  <c r="C13" i="34" l="1"/>
  <c r="C18" i="34" s="1"/>
  <c r="H319" i="36" l="1"/>
</calcChain>
</file>

<file path=xl/sharedStrings.xml><?xml version="1.0" encoding="utf-8"?>
<sst xmlns="http://schemas.openxmlformats.org/spreadsheetml/2006/main" count="550" uniqueCount="311">
  <si>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</si>
  <si>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</si>
  <si>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</si>
  <si>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</si>
  <si>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</si>
  <si>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</si>
  <si>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</si>
  <si>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</si>
  <si>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</si>
  <si>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</si>
  <si>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</si>
  <si>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</si>
  <si>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</si>
  <si>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</si>
  <si>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</si>
  <si>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</si>
  <si>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HSV</t>
  </si>
  <si>
    <t>Práce a dodávky HSV</t>
  </si>
  <si>
    <t>Celkem</t>
  </si>
  <si>
    <t>CELKEM</t>
  </si>
  <si>
    <t>m2</t>
  </si>
  <si>
    <t>PSV</t>
  </si>
  <si>
    <t>Práce a dodávky PSV</t>
  </si>
  <si>
    <t>Ostatní konstrukce a práce-bourání</t>
  </si>
  <si>
    <t>Úpravy povrchu, podlahy, osazení</t>
  </si>
  <si>
    <t>Kód</t>
  </si>
  <si>
    <t>Konstrukce truhlářské</t>
  </si>
  <si>
    <t>013</t>
  </si>
  <si>
    <t>Poznámka:</t>
  </si>
  <si>
    <t>9</t>
  </si>
  <si>
    <t>hod</t>
  </si>
  <si>
    <t>m</t>
  </si>
  <si>
    <t>t</t>
  </si>
  <si>
    <t>011</t>
  </si>
  <si>
    <t>kus</t>
  </si>
  <si>
    <t>Jednotkové položky zahrnují vedlejší rozpočtové náklady, náklady na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</si>
  <si>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apod.).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</si>
  <si>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</si>
  <si>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</si>
  <si>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003</t>
  </si>
  <si>
    <t>Lešení pomocné pro objekty pozemních staveb s lešeňovou podlahou v do 1,9 m zatížení do 150 kg/m2</t>
  </si>
  <si>
    <t>" V ceně náklady na dopravu, montáž, demontáž a opotřebení lešení "</t>
  </si>
  <si>
    <t>99</t>
  </si>
  <si>
    <t>Přesun hmot</t>
  </si>
  <si>
    <t>HZS</t>
  </si>
  <si>
    <t>HZS1291</t>
  </si>
  <si>
    <t>Hodinová zúčtovací sazba pomocný stavební dělník</t>
  </si>
  <si>
    <t>" Stavební práce a dodávky spojené s provedením funkčního celku HSV - výpomoce, doplňkové práce a dodávky,kompletace apod. "</t>
  </si>
  <si>
    <t>%</t>
  </si>
  <si>
    <t xml:space="preserve">" Ostatní náklady na demontáž, odstranění apod. mj.s vazbou na stávající okolní konstrukce " </t>
  </si>
  <si>
    <t xml:space="preserve">" Zednická výpomoc, doplňkové práce,kompletace apod." </t>
  </si>
  <si>
    <t>HZS2121</t>
  </si>
  <si>
    <t>Hodinová zúčtovací sazba truhlář</t>
  </si>
  <si>
    <t>HZS2311</t>
  </si>
  <si>
    <t>Hodinová zúčtovací sazba malíř, natěrač, lakýrník</t>
  </si>
  <si>
    <t xml:space="preserve">" Zednická výpomoc,doplňkové práce,kompletace,zřízení prostupů,zapravení prostupů, apod." </t>
  </si>
  <si>
    <t>Dokončovací práce - Malby</t>
  </si>
  <si>
    <t xml:space="preserve">" Stavební práce a dodávky spojené s provedením funkčního celku 784 " </t>
  </si>
  <si>
    <t>Dvojnásobné bílé malby ze směsí za mokra výborně otěruvzdorných v místnostech výšky do 3,80 m</t>
  </si>
  <si>
    <t>014</t>
  </si>
  <si>
    <t>REKAPITULACE NÁKLADŮ</t>
  </si>
  <si>
    <t>Vyčištění budov bytové a občanské výstavby při výšce podlaží do 4 m</t>
  </si>
  <si>
    <t>Oprášení (ometení ) podkladu v místnostech výšky do 3,80 m</t>
  </si>
  <si>
    <t>Základní akrylátová jednonásobná penetrace podkladu v místnostech výšky do 3,80m</t>
  </si>
  <si>
    <t>Zakrytí vnitřních ploch stěn v místnostech výšky do 3,80 m</t>
  </si>
  <si>
    <t>" Provedení zakrytí oken, dveří, obkladů, před malováním "</t>
  </si>
  <si>
    <t>Zakrytí vnitřních ploch konstrukcí nebo prvků v místnostech výšky do 3,80 m</t>
  </si>
  <si>
    <t>" Provedení zakrytí stávajícího vybavení - nábytku, radiátorů, atp. před malováním "</t>
  </si>
  <si>
    <t>fólie pro malířské potřeby zakrývací tl 7µ 4x5m</t>
  </si>
  <si>
    <t xml:space="preserve">" Fólie pro zakrytí vnitřních stěn, oken, dveří " </t>
  </si>
  <si>
    <t>" Fólie pro zakrytí vnitřního vybavení "</t>
  </si>
  <si>
    <t>997</t>
  </si>
  <si>
    <t>997999901 SPC</t>
  </si>
  <si>
    <t>" - Odvoz suti a vybouraných hmot na skládku nebo meziskládku do 1 km se složením "</t>
  </si>
  <si>
    <t>" - Poplatek za uložení na skládce (skládkovné) stavebního odpadu směsného kód odpadu 17 09 04 "</t>
  </si>
  <si>
    <t>Objekt:   D.1.1. ASŘ</t>
  </si>
  <si>
    <t>JKSO:  801.35</t>
  </si>
  <si>
    <t>Část:  NOVÝ STAV</t>
  </si>
  <si>
    <t xml:space="preserve">" Oprava omítek stropů - tl. do 20 mm. " </t>
  </si>
  <si>
    <t>" Stavební práce a dodávky spojené s provedením funkčního celku 766 "</t>
  </si>
  <si>
    <t>" V ceně také zvlhčení podkladu. "</t>
  </si>
  <si>
    <t>" Olepení styčných ploch + olepení v místech ostře zakončených maleb "</t>
  </si>
  <si>
    <t>" V ceně také odstranění fólie po provedení prací. "</t>
  </si>
  <si>
    <t>fólie s papírovou páskou pro malířské potřeby 210mmx20m</t>
  </si>
  <si>
    <t>Oškrabání malby v mísnostech výšky do 3,80 m</t>
  </si>
  <si>
    <t>Rozmývání podkladu po oškrabání malby v místnostech výšky do 3,80 m</t>
  </si>
  <si>
    <t xml:space="preserve">" Rozmývání podkladu na stávajících konstrukcích po seškrábání stávajících maleb " </t>
  </si>
  <si>
    <t>Olepování vnitřních ploch páskou v místnostech výšky do 3,80 m</t>
  </si>
  <si>
    <t xml:space="preserve">" Omítka vč. spojovací vrstvy (postřiku, spojovacího můstku). " </t>
  </si>
  <si>
    <t>Svislé a kompletní konstrukce</t>
  </si>
  <si>
    <t>" Vnitřní omítka na dozděné zdivo - oplástění  - 2. NP " 2</t>
  </si>
  <si>
    <t>" Vnitřní omítka na dozděné zdivo - oplástění  - 2. NP " 1</t>
  </si>
  <si>
    <t>Polymercementový spojovací můstek vnitřních stěn nanášený ručně</t>
  </si>
  <si>
    <t xml:space="preserve">" Spojovací můstek stěn " </t>
  </si>
  <si>
    <t>Příplatek k vápenocementové omítce vnitřních stěn za každých dalších 5 mm tloušťky ručně</t>
  </si>
  <si>
    <t>766</t>
  </si>
  <si>
    <t>" Vnitřní omítka na dozděné zdivo - oplástění  - 4. NP " 2</t>
  </si>
  <si>
    <t>" Vnitřní omítka na dozděné zdivo - oplástění  - 4. NP " 1</t>
  </si>
  <si>
    <t>" Vnitřní omítka na dozděné zdivo - oplástění  - 5. NP " 1</t>
  </si>
  <si>
    <t>" Vnitřní omítka na dozděné zdivo - oplástění  - 5. NP " 2</t>
  </si>
  <si>
    <t>766812901 SPC</t>
  </si>
  <si>
    <t>766812902 SPC</t>
  </si>
  <si>
    <t>Zpětná montáž kuchyňské linky po výměně svodů - Specifikace dle PD</t>
  </si>
  <si>
    <t xml:space="preserve">" Zpětná montáž kuchyňské linky po výměně svodů - 1. PP - m. P01078 " 1 </t>
  </si>
  <si>
    <t xml:space="preserve">" Zpětná montáž kuchyňské linky po výměně svodů - 1. PP - m. P01090a " 1 </t>
  </si>
  <si>
    <t xml:space="preserve">" V ceně montáž linky vč. veškerého příslušenství, dopojení dřezu k instalacím, přesun z dočasné skládky, a další veškeré nutné práce související se zpětnou montáží kuchyňské linky. " </t>
  </si>
  <si>
    <t>Povlakové krytiny</t>
  </si>
  <si>
    <t>712</t>
  </si>
  <si>
    <t>HZS2161</t>
  </si>
  <si>
    <t>Hodinová zúčtovací sazba izolatér</t>
  </si>
  <si>
    <t xml:space="preserve">" Stavební práce a dodávky spojené s provedením funkčního celku 712." </t>
  </si>
  <si>
    <t>Přesun hmot procentní pro krytiny povlakové v objektech v do 24 m</t>
  </si>
  <si>
    <t>712999102 SPC</t>
  </si>
  <si>
    <t>D+M Doplnění skladby střešního pláště střechy - Specifikace dle PD</t>
  </si>
  <si>
    <t xml:space="preserve">" V ceně případná doprava materiálu z dočasné skládky, dodávka a montáž nových materiálů, případná úprava podkladů, napojení na stávající skladbu, utěsnění v okolí vpustí, a další nutné práce související s provedením doplnění skladby pláště po vybourání.  " </t>
  </si>
  <si>
    <t>" Doplnění skladby střechy dle vybourané po provedení výměny vpustí vč. náhrady vrstev popsaných v TZ, vč. případného lemování, lišt a ostatních klempířských prvků, kotvících a spojovacích prvků, apod. "</t>
  </si>
  <si>
    <t>622143901 SPC</t>
  </si>
  <si>
    <t>Potažení vnitřních stěn sklovláknitým pletivem vtlačeným do tenkovrstvé hmoty</t>
  </si>
  <si>
    <t>"  Včetně naložení, svislého a vodorovného přesunu suti, odvoz stavební suti. 
Likvidace v souladu se zákonem č. 185/2001 Sb., o odpadech a související vyhláškou MŽP ČR č. 294/2005 Sb. o podmínkách ukládání odpadů na skládky a jejich využívání na povrchu terénu a změně vyhlášky č. 383/2001 Sb., o podrobnostech nakládání s odpady. Likvidace dle technologie a místa určené zhotovitelem, včetně poplatků za uložení odpadu. "</t>
  </si>
  <si>
    <t>781</t>
  </si>
  <si>
    <t>Obklady keramické</t>
  </si>
  <si>
    <t>" Montáž obkladu "</t>
  </si>
  <si>
    <t xml:space="preserve">" Dodávka obkladu " </t>
  </si>
  <si>
    <t>Ometení (oprášení) stěny při přípravě podkladu</t>
  </si>
  <si>
    <t>Nátěr penetrační na stěnu</t>
  </si>
  <si>
    <t>Celoplošné vyrovnání podkladu stěrkou tl 3 mm</t>
  </si>
  <si>
    <t>Izolace pod obklad nátěrem nebo stěrkou ve dvou vrstvách</t>
  </si>
  <si>
    <t>Příplatek k montáži obkladů vnitřních keramických hladkých za spárování tmelem dvousložkovým</t>
  </si>
  <si>
    <t>Přesun hmot procentní pro obklady keramické v objektech v do 24 m</t>
  </si>
  <si>
    <t>HZS2321</t>
  </si>
  <si>
    <t>Hodinová zúčtovací sazba obkladač</t>
  </si>
  <si>
    <t xml:space="preserve">" Stavební práce a dodávky spojené s provedením funkčního celku 781. " </t>
  </si>
  <si>
    <t>" V ceně veškeré nutné příslušenství a materiál s uvedením do původního stavu / stavu jako zbytek místnosti - HI, TI, podkladní vrstvy, případný podsyp, celková skladba podkladních vrstev podlahy dle původní vč. veškerých nutných prvků - lišť, profilů, atp. 
V ceně také zajištění napojení na stávající skladbu vč. případného nutného vybourání podlahy mimo rozměry pro zajištění napojení. "</t>
  </si>
  <si>
    <t>D+M Obklad vnitřní keramický - doplnění keramických obkladů po vybourání zdiva z důvodu provedení instalací - Specifikace dle PD</t>
  </si>
  <si>
    <t>" V ceně veškeré profily - rohové, ukončovací a přechodové - dle stávajících prvků. 
Také spárování vodoodpudivou epoxidovou hmotou a tenkovrstvé flexibilní lepidlo - dle stávající skladby.
Součástí dodávky je např. těsnící flexibilní pás stěna/podlaha a silikování koutů - dle stávající skladby.  "</t>
  </si>
  <si>
    <t>" V ceně také očištění, příprava po vybouraném zdivu, zajištění napojení na stávající omítky a další práce a příslušenství související s provedením omítky.  "</t>
  </si>
  <si>
    <t>Případné nutné vyspravení / dozdění otvorů ve zdivu po vybourání otvorů pro instalace - Specifikace dle PD</t>
  </si>
  <si>
    <t>349999901 SPC</t>
  </si>
  <si>
    <t>" Úprava po vybourání otvorů ve zdivu - otvory 0,15×0,15 m - 1. PP " 2</t>
  </si>
  <si>
    <t>" V položce uvažováno s opravou otvorů z obou stran - 1 ks otvoru = oprava 2 stran. "</t>
  </si>
  <si>
    <t>611325902 SPC</t>
  </si>
  <si>
    <t>" 2. NP " 3</t>
  </si>
  <si>
    <t>" 4. NP " 3</t>
  </si>
  <si>
    <t>" V ceně také přesun hmot a případný odvoz a likvidace suti. "</t>
  </si>
  <si>
    <t xml:space="preserve">" Malba disperzní , omyvatelná vhodná do reprezentativních prostor, s odolností proti oděru, matný vzhled, paropropustná. " </t>
  </si>
  <si>
    <t>D+M Případná úprava podlahy po vybourání a opětovném vyzdění pórobetonových příček jako zazdívka vedení instalací - Specifikace dle PD</t>
  </si>
  <si>
    <t xml:space="preserve">" Případné doplnění, úprava veškerých podkladní vrstev podlahy po opětovném vyzdění pórobetonových příček jako zazdívka předstěny -skladba dle stávající skladby. V ceně i přesun hmot, případný přesun a likvidace suti. " </t>
  </si>
  <si>
    <t>631999301 SPC</t>
  </si>
  <si>
    <r>
      <t xml:space="preserve">Cena celkem
 </t>
    </r>
    <r>
      <rPr>
        <b/>
        <sz val="10"/>
        <color rgb="FF0000FF"/>
        <rFont val="Arial CE"/>
        <family val="2"/>
        <charset val="238"/>
      </rPr>
      <t>NOVÝ STAV</t>
    </r>
    <r>
      <rPr>
        <sz val="10"/>
        <rFont val="Arial CE"/>
        <family val="2"/>
        <charset val="238"/>
      </rPr>
      <t xml:space="preserve">                                                          </t>
    </r>
  </si>
  <si>
    <t>Ukotvení příček k cihelným konstrukcím plochými kotvami</t>
  </si>
  <si>
    <t>Příplatek k cenám opravy vápenocementové omítky stropů za dalších 10 mm v rozsahu do 10%</t>
  </si>
  <si>
    <t>Příplatek k cenám opravy vápenocementové omítky stropů za dalších 10 mm v rozsahu do 30%</t>
  </si>
  <si>
    <t xml:space="preserve">" Příplatek k opravě omítky stropů za tl. od 20 do 30 mm. " </t>
  </si>
  <si>
    <t>953333901 SPC</t>
  </si>
  <si>
    <t>D+M Vyplnění mezery mezi korunami příček a vyzdívek a stávající stropní konstrukci stlačitelným materiálem - Spoecifikace dle PD</t>
  </si>
  <si>
    <t>" Provedení výplně mezi vyzděnými a montovanými příčkami a stávajících stropem - tl. mezery ± 20 mm "</t>
  </si>
  <si>
    <t>" 4. NP " 0,4+0,24+0,26</t>
  </si>
  <si>
    <t>" V ceně také přesun hmot. "</t>
  </si>
  <si>
    <t>" V ceně veškerý materiál a příslušenství nutné pro úpravu stavebních otovrů - vyrovnání povrchu po vybourání otvorů vč. povrchové úpravy. "</t>
  </si>
  <si>
    <t>" - Příplatek k odvozu suti a vybouraných hmot na skládku ZKD 1 km přes 1 km - uvažována skládka ve vzdálenosti do 30 km "</t>
  </si>
  <si>
    <t>" Zajištění ukotvení zazdívek ke stávajícímu zdivu. "</t>
  </si>
  <si>
    <t>781099901 SPC</t>
  </si>
  <si>
    <t>Náklady spojené s odvozem a uložením suti - směsný stavební odpad - malba - vzdálenost skládky do 30 km</t>
  </si>
  <si>
    <t>D.1.1. ASŘ - NOVÝ STAV</t>
  </si>
  <si>
    <t>Celkem - D.1.1. ASŘ - NOVÝ STAV</t>
  </si>
  <si>
    <t>Objekt:   D.1.1. ASŘ - NOVÝ STAV</t>
  </si>
  <si>
    <t>Stavba:   Výstavba a modernizace fakulty informatiky a ústavu výpočetní techniky Masarykovy univerzity - Výměna dešťových svodů objektu "C"</t>
  </si>
  <si>
    <t>POZNÁMKA: Jednotkové ceny se vepisují do řádku k položce. 
Výjimku tvoří položky rozagregované na více podpoložek pro lepší nacenění. Tam se cena vepisuje k jednotlivým podpoložkám (žluté podbarvení). Celková jednotková cena je pak vypočtena na základě jednotlivých cen podpoložek.</t>
  </si>
  <si>
    <t>Zazdívka otvorů v příčkách nebo stěnách pl přes 0,25 do 1 m2 tvárnicemi pórobetonovými tl 75 mm</t>
  </si>
  <si>
    <t>CS ÚRS 2022 01</t>
  </si>
  <si>
    <t>" Zazdívka po vybouraných stěnách pro provedení nového svislého odpadního potrubí dešťové kanalizace "</t>
  </si>
  <si>
    <t>Zazdívka otvorů v příčkách nebo stěnách pl přes 1 do 4 m2 tvárnicemi pórobetonovými tl 75 mm</t>
  </si>
  <si>
    <t>CS ÚRS/TEO 2022 01</t>
  </si>
  <si>
    <t>" - Vnitrostaveništní doprava suti a vybouraných hmot pro budovy v přes 18 do 21 m ručně. V ceně svislé a vodorovné přesunutí sutě vč. naložení s urovnáním. "</t>
  </si>
  <si>
    <t>Přesun hmot ruční pro budovy v přes 12 do 24 m</t>
  </si>
  <si>
    <t>" V HZS uvažováno také případné nastěhování, přesunutí nábytku a vybavení po provedení nového stavu. "</t>
  </si>
  <si>
    <t>" Úprava skladby střešního pláště po výměně vpustí - uvažován rozměr 1,0×1,0 m na 1 ks vpusti " 3</t>
  </si>
  <si>
    <t>Zazdívka otvorů v příčkách nebo stěnách pl přes 1 do 4 m2 tvárnicemi pórobetonovými tl 100 mm</t>
  </si>
  <si>
    <t>Příčka z pórobetonových hladkých tvárnic na tenkovrstvou maltu tl 150 mm</t>
  </si>
  <si>
    <t>" Místnosti s vedením nové kanalizace pod stropem "</t>
  </si>
  <si>
    <t>" Oprava omítek stropů - 1. NP - m. N01054 - 055 " (20,03+18,07)</t>
  </si>
  <si>
    <t>" Oprava omítek stropů - 1. PP - m. P01089 - 090a " (11,81+4,87+6,72)</t>
  </si>
  <si>
    <t>" Příplatek k opravě omítek stropů - 1. NP - m. N01054 - 055 " (20,03+18,07)</t>
  </si>
  <si>
    <t>" Příplatek k opravě omítek stropů - 1. PP - m. P01089 - 090a " (11,81+4,87+6,72)</t>
  </si>
  <si>
    <t>" 5. NP " 3</t>
  </si>
  <si>
    <t>" 1. PP " 3</t>
  </si>
  <si>
    <t>" 1. NP " 4+(1)*2</t>
  </si>
  <si>
    <t>Případná úprava omítek v okolí po vybourání a vyzdění ochrany TZB rozvodů - instalačních jader - Specifikace dle PD</t>
  </si>
  <si>
    <t xml:space="preserve">" Omítka vč. spojovací vrstvy (postřiku, spojovacího můstku), malba vč. penetrace a případného odstranění a rozmývání stávající . " </t>
  </si>
  <si>
    <t xml:space="preserve">" Oprava / provedení omítek stropů a stěn a malby stropů v okolí po vybouraných a nově vyzděných stěnách pro výměnu svodného kanalizačního potrubí. " </t>
  </si>
  <si>
    <t>" Vnitřní omítka na dozděné zdivo - oplástění  - 1. PP " 3</t>
  </si>
  <si>
    <t>" Vnitřní omítka na dozděné zdivo - oplástění  - 2. NP " 5</t>
  </si>
  <si>
    <t>" Spojovací můstek pro omítky na stěnách v m. N01054 " (1,52)*3,35</t>
  </si>
  <si>
    <t>" 1. NP - m. N01054 " (1,52)*3,35</t>
  </si>
  <si>
    <t xml:space="preserve"> " Nové zděné konstrukce "</t>
  </si>
  <si>
    <t>" Opravované omítky stropů "</t>
  </si>
  <si>
    <t>" 1. PP " (11,81+4,87+6,72)</t>
  </si>
  <si>
    <t>" 1. NP " (20,03+18,07)</t>
  </si>
  <si>
    <t>" 1. PP " 1,74+1,51+1,93</t>
  </si>
  <si>
    <t>" 1. NP " 2,35+2,91+2,98+2,51+5,09+3,82</t>
  </si>
  <si>
    <t>" 2. NP " 0,7+0,84+1,27</t>
  </si>
  <si>
    <t>" 4. NP " 1,34+0,8+0,87</t>
  </si>
  <si>
    <t>" 5. NP " 1,31+0,87+1,04</t>
  </si>
  <si>
    <t>" Oprášení / ometení konstrukcí před penetrací pro malbu. "</t>
  </si>
  <si>
    <t>Oprášení (ometení ) podkladu v místnostech v přes 3,80 do 5,00 m</t>
  </si>
  <si>
    <t>" Oškrábání maleb na stávajících konstrukcích. "</t>
  </si>
  <si>
    <t>Oškrabání malby v mísnostech v přes 3,80 do 5,00 m</t>
  </si>
  <si>
    <t>Rozmývání podkladu po oškrabání malby v místnostech v přes 3,80 do 5,00 m</t>
  </si>
  <si>
    <t>Olepování vnitřních ploch páskou v místnostech v přes 3,80 do 5,00 m</t>
  </si>
  <si>
    <t>" Olepení v místě obkladu / soklu - odhad 50 m " 50</t>
  </si>
  <si>
    <t>" Olepení v místě zárubní - odhad  30 m " 30</t>
  </si>
  <si>
    <t>" Olepení v místě obkladu / soklu - odhad 12,5 m " 12,5</t>
  </si>
  <si>
    <t>" Olepení v místě zárubní - odhad  7,5 m " 7,5</t>
  </si>
  <si>
    <t>" Fólie s páskou pro přilepení u obkladů / soklů " (50,0+12,5)*1,05</t>
  </si>
  <si>
    <t>" Fólie s páskou pro přilepení u zárubní " (30,0+7,5)*1,05</t>
  </si>
  <si>
    <t>Zakrytí vnitřních ploch stěn v místnostech v přes 3,80 do 5,00 m</t>
  </si>
  <si>
    <t>Zakrytí vnitřních ploch konstrukcí nebo prvků v místnostech v přes 3,80 do 5,00 m</t>
  </si>
  <si>
    <t>" Zakrytí ploch - odhad 70 m2 " 70</t>
  </si>
  <si>
    <t>" Zakrytí ploch - odhad 30 m2 " 30</t>
  </si>
  <si>
    <t>" Zakrytí vybavení - odhad 150 m2 " 150</t>
  </si>
  <si>
    <t>" Zakrytí vybavení - odhad 50 m2 " 50</t>
  </si>
  <si>
    <t>" Odhad 100 m2 " (70,0+30,0)*1,05</t>
  </si>
  <si>
    <t>" Odhad - 200 m2 " (150,0+50,0)*1,05</t>
  </si>
  <si>
    <t>" Základní penetrační nátěr omítnutých konstrukcí - zděné konstrukce. "</t>
  </si>
  <si>
    <t>Základní akrylátová jednonásobná bezbarvá penetrace podkladu v místnostech v přes 3,80 do 5,00 m</t>
  </si>
  <si>
    <t>" Případné nutné pletivo pro omítání - 25 % z celkové plochy omítek pro omítnutí nově vyzděného zdiva " (19,66+2,81+3,01+3,22+5,18)*0,25</t>
  </si>
  <si>
    <t>" 1. PP " 0,45+0,39+0,24+0,26</t>
  </si>
  <si>
    <t>" 5. NP " 0,39+0,26+0,31</t>
  </si>
  <si>
    <t>" 2. NP " 0,21+0,25+0,38</t>
  </si>
  <si>
    <t>" 1. NP " 0,35+0,35+0,4+0,47+0,54+0,35+0,5+0,25+1,52+1,14</t>
  </si>
  <si>
    <t>" Profily v okolí nově vyzděného zdiva pro potrubí kanalizace " (3,86*(1)+3,35*(8))*1,05</t>
  </si>
  <si>
    <t>D+M Omítkové / podomítkové profily pro rohy - Specifikace dle PD</t>
  </si>
  <si>
    <t xml:space="preserve">" Omítkové / podomítkové profily pro rohy stěn. " </t>
  </si>
  <si>
    <t>" V ceně veškeré nutné omítkové profily pro rohy., kotvící a spojovací materiál a další veškeré práce související s provedením omítkových profilů, přesun hmot, suti. "</t>
  </si>
  <si>
    <t>" Místnosti, ve kterých se vyměňuje svislé odpadní potrubí dešťové kanalizace - odhad 3,0 m2 kolem otvoru. "</t>
  </si>
  <si>
    <t>" Pomocné lešení - 1. PP " ((3,0)*2)</t>
  </si>
  <si>
    <t>" Pomocné lešení - 1. NP " ((3,0)*3)</t>
  </si>
  <si>
    <t>" Pomocné lešení - 2. NP " ((3,0)*3)</t>
  </si>
  <si>
    <t>" Pomocné lešení - 4. NP " ((3,0)*3)</t>
  </si>
  <si>
    <t>" Pomocné lešení - 5. NP " ((3,0)*3)</t>
  </si>
  <si>
    <t>" Pomocné lešení - 1. PP - m. P01089 - 090a " (11,81+4,87+6,72)</t>
  </si>
  <si>
    <t>" Pomocné lešení - 1. NP - m. N01054 - 055 " (20,03+18,07)</t>
  </si>
  <si>
    <t>" Vyčištění místností - 1. PP " ((3,0)*2)</t>
  </si>
  <si>
    <t>" Vyčištění místností - 1. NP " ((3,0)*3)</t>
  </si>
  <si>
    <t>" Vyčištění místností - 2. NP " ((3,0)*3)</t>
  </si>
  <si>
    <t>" Vyčištění místností - 4. NP " ((3,0)*3)</t>
  </si>
  <si>
    <t>" Vyčištění místností - 5. NP " ((3,0)*3)</t>
  </si>
  <si>
    <t>" Vyčištění místností - 1. PP - m. P01089 - 090a " (11,81+4,87+6,72)</t>
  </si>
  <si>
    <t>" Vyčištění místností - 1. NP - m. N01054 - 055 " (20,03+18,07)</t>
  </si>
  <si>
    <t>POZNÁMKA: Práce související s výměnou svodů v 3. NP jsou součástí jiné dokumentace.</t>
  </si>
  <si>
    <t>" Obklad v 1. PP - m. P01088, P01090a " (0,5+0,25*2)*2,0</t>
  </si>
  <si>
    <t>" Obklad - rezerva pro další místa, kde bude nnutno odstranit stávající obklad / doplnit obklad - odhad 0,5 m2 " 0,5</t>
  </si>
  <si>
    <t>" Keramický obklad dle stávajících parametrů - barva, rozměry, … - 2,75 m2 "</t>
  </si>
  <si>
    <t>" Ometení podkladu před provedením montáže obkladu " (2,75)</t>
  </si>
  <si>
    <t>" Vyrovnání podkladu před provedením obkladů na stávajících stěnách rezerva " 0,5</t>
  </si>
  <si>
    <t>" Hydroizolační stěrka pod keramický obklad " (2,0+0,5)*1,05</t>
  </si>
  <si>
    <t>" Pomocné lešení pro objekty při bouracích pracích "</t>
  </si>
  <si>
    <t>" Pomocné lešení - 3. NP " ((3,0)*3)</t>
  </si>
  <si>
    <t>" Vyčištění místnosti po bouracích pracích "</t>
  </si>
  <si>
    <t>" Vyčištění místností - 3. NP " ((3,0)*3)</t>
  </si>
  <si>
    <t>" Vyčištění budov - plochy dopravních komunikací v objektu a k místům svýměny kanalizace - odhad 30 m2 " (30,0)</t>
  </si>
  <si>
    <t>Naceněno jen jednou pro všechny práce - BP + NS - v rozpočtu "D.1.1. ASR - BOURACI PRÁCE"</t>
  </si>
  <si>
    <t>" Případná úprava podlahy v okolí nových zazdívek - uvažována š. 0,2 m - 1. PP " ((0,45+0,39+0,24+0,26)*0,2)*1,1</t>
  </si>
  <si>
    <t>" Případná úprava podlahy v okolí nových zazdívek - uvažována š. 0,2 m - 1. NP " ((0,35+0,35+0,4+0,47+0,54+0,35+0,5+0,25+0,38+1,14+1,14)*0,2)*1,1</t>
  </si>
  <si>
    <t>" Případná úprava podlahy v okolí nových zazdívek - uvažována š. 0,2 m - 2. NP " ((0,21+0,25+0,38)*0,2)*1,1</t>
  </si>
  <si>
    <t>" Případná úprava podlahy v okolí nových zazdívek - uvažována š. 0,2 m - 4. NP " ((0,4+0,24+0,26)*0,2)*1,1</t>
  </si>
  <si>
    <t>" Případná úprava podlahy v okolí nových zazdívek - uvažována š. 0,2 m - 5. NP " ((0,39+0,26+0,31)*0,2)*1,1</t>
  </si>
  <si>
    <t>" Rezeva - 5,0 m " (5,0)*1,05</t>
  </si>
  <si>
    <t>Oprava vnitřní vápenocementové hladké omítky stropů v rozsahu plochy do 10 %</t>
  </si>
  <si>
    <t>Oprava vnitřní vápenocementové hladké omítky stropů v rozsahu plochy přes 10 do 30 %</t>
  </si>
  <si>
    <t>Vápenocementová hladká omítka malých ploch přes 1 do 4 m2 na stěnách</t>
  </si>
  <si>
    <t xml:space="preserve">" Vápenocementová omítka stěn vč. spojovací vrstvy (postřiku, spojovacího můstku). " </t>
  </si>
  <si>
    <t>Vápenocementová hladká omítka malých ploch přes 0,25 do 1 m2 na stěnách</t>
  </si>
  <si>
    <t>Vápenocementová omítka hladká jednovrstvá vnitřních stěn nanášená ručně</t>
  </si>
  <si>
    <t>" Příplatek k vápenocementové omítce stěn štukové - tl. od 10 do 20 mm. "</t>
  </si>
  <si>
    <t>" 1. NP - m. N01054 " ((1,52)*3,35)*2</t>
  </si>
  <si>
    <t>" POZN: Uvažována omítka jak na dozdívaném zdivu, tak i na ponechaném "soklíku"stávajícího zdiva. Vše uvažováno jako otvor do dané plochy. "</t>
  </si>
  <si>
    <t xml:space="preserve"> " Nové zděné konstrukce vč. zbylého soklíku "</t>
  </si>
  <si>
    <t>" Pro výmalbu stěn v okolí prací - uvažován 0,5 m na každou stranu. "</t>
  </si>
  <si>
    <t>" Zazdívka opláštění po výměně potrubí - 2. NP " ((0,21)*(3,35-0,2)+(0,25)*(3,35-0,2))*1,05</t>
  </si>
  <si>
    <t>" Zazdívka opláštění po výměně potrubí - 4. NP " ((0,24)*(3,35-0,2)+(0,26)*(3,35-0,2))*1,05</t>
  </si>
  <si>
    <t>" Zazdívka opláštění po výměně potrubí - 5. NP " ((0,26)*(3,35-0,2))*1,05</t>
  </si>
  <si>
    <t>" Zazdívka opláštění po výměně potrubí - 1. PP " ((0,45)*(3,86-0,2)+(0,39)*(3,86-0,2)+(0,425)*(3,86-0,2))*1,05</t>
  </si>
  <si>
    <t>" Zazdívka opláštění po výměně potrubí - 2. NP " ((0,38)*(3,35-0,2))*1,05</t>
  </si>
  <si>
    <t>" Zazdívka opláštění po výměně potrubí - 4. NP " ((0,4)*(3,35-0,2))*1,05</t>
  </si>
  <si>
    <t>" Zazdívka opláštění po výměně potrubí - 5. NP " ((0,39)*3,35+(0,31)*(3,35-0,2))*1,05</t>
  </si>
  <si>
    <t>" Zazdívka opláštění po výměně svodného potrubí - 1. NP " ((0,2+0,2+1,14)*(3,35-0,2))*1,05</t>
  </si>
  <si>
    <t>" Zazdívka opláštění po výměně potrubí - 1. NP " ((0,6)*(3,35-0,2)+(0,77)*(3,35-0,2)+(0,79)*(3,35-0,2)+(0,65)*(3,35-0,2))*1,05</t>
  </si>
  <si>
    <t>" 1. NP " 3,35+3,35+3,35+3,35+6,7</t>
  </si>
  <si>
    <t>" 2. NP " 3,35+3,35+3,35</t>
  </si>
  <si>
    <t>" 4. NP " 3,35+3,35+3,35</t>
  </si>
  <si>
    <t>" 5. NP " 3,35+3,35+3,35</t>
  </si>
  <si>
    <t>" 1. PP " 3,86+3,86+3,86</t>
  </si>
  <si>
    <t>" Celková plocha maleb " 117,05</t>
  </si>
  <si>
    <t>" Celková plocha maleb " 40,16</t>
  </si>
  <si>
    <t>342291121 RTO</t>
  </si>
  <si>
    <t>" 1. PP " (3,86*(2+2+2))/2</t>
  </si>
  <si>
    <t>" 1. NP " (3,35*(2+2+2+2+2))/2</t>
  </si>
  <si>
    <t>" 2. NP " (3,35*(2+2+2))/2</t>
  </si>
  <si>
    <t>" 4. NP " (3,35*(2+2+2))/2</t>
  </si>
  <si>
    <t>" 5. NP " (3,35*(2+2+2))/2</t>
  </si>
  <si>
    <t>" POZN: Uvažováno 1 kotva na výšku cca 0,5 m z důvodu krátké vzdálenosti zazdívek. 
V položce po 0,25 m. Proto celková délka dělená 2. "</t>
  </si>
  <si>
    <t>" Likvidace vybouraného materiálu - oškrábání malby. " 0,038</t>
  </si>
  <si>
    <t>" Vápenocementová omítka stěn hladká - tl. do 10 mm. "</t>
  </si>
  <si>
    <t>23a</t>
  </si>
  <si>
    <t>23b</t>
  </si>
  <si>
    <t>23c</t>
  </si>
  <si>
    <t>23d</t>
  </si>
  <si>
    <t>32a</t>
  </si>
  <si>
    <t>32b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</si>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</sst>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K_č_-;\-* #,##0.00\ _K_č_-;_-* &quot;-&quot;??\ _K_č_-;_-@_-"/>
    <numFmt numFmtId="165" formatCode="#,##0.000;\-#,##0.000"/>
    <numFmt numFmtId="166" formatCode="#,##0.00_ ;\-#,##0.00\ "/>
    <numFmt numFmtId="167" formatCode="####;\-####"/>
    <numFmt numFmtId="168" formatCode="#,##0.0"/>
    <numFmt numFmtId="169" formatCode="#,##0\ "/>
    <numFmt numFmtId="170" formatCode="_-* #,##0.00\ _K_č_-;\-* #,##0.00\ _K_č_-;_-* \-??\ _K_č_-;_-@_-"/>
    <numFmt numFmtId="171" formatCode="d/mm"/>
  </numFmts>
  <fonts count="8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sz val="8"/>
      <color indexed="12"/>
      <name val="Arial CE"/>
      <family val="2"/>
      <charset val="238"/>
    </font>
    <font>
      <sz val="8"/>
      <color indexed="18"/>
      <name val="Arial CE"/>
      <family val="2"/>
      <charset val="238"/>
    </font>
    <font>
      <sz val="8"/>
      <name val="MS Sans Serif"/>
      <family val="2"/>
      <charset val="238"/>
    </font>
    <font>
      <b/>
      <u/>
      <sz val="8"/>
      <color indexed="10"/>
      <name val="Arial CE"/>
      <family val="2"/>
      <charset val="238"/>
    </font>
    <font>
      <b/>
      <sz val="8"/>
      <name val="MS Sans Serif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0"/>
      <name val="Arial"/>
      <family val="2"/>
      <charset val="238"/>
    </font>
    <font>
      <sz val="10"/>
      <name val="Helv"/>
      <family val="2"/>
    </font>
    <font>
      <sz val="10"/>
      <name val="Arial"/>
      <family val="2"/>
    </font>
    <font>
      <sz val="8"/>
      <color theme="1"/>
      <name val="Trebuchet MS"/>
      <family val="2"/>
    </font>
    <font>
      <sz val="8"/>
      <color rgb="FF0000FF"/>
      <name val="Arial CE"/>
      <family val="2"/>
      <charset val="238"/>
    </font>
    <font>
      <b/>
      <sz val="8"/>
      <color indexed="12"/>
      <name val="Arial"/>
      <family val="2"/>
      <charset val="238"/>
    </font>
    <font>
      <b/>
      <sz val="8"/>
      <color indexed="20"/>
      <name val="Arial"/>
      <family val="2"/>
      <charset val="238"/>
    </font>
    <font>
      <b/>
      <u/>
      <sz val="8"/>
      <name val="Arial"/>
      <family val="2"/>
      <charset val="238"/>
    </font>
    <font>
      <b/>
      <sz val="14"/>
      <color rgb="FFFF0000"/>
      <name val="Calibri"/>
      <family val="2"/>
      <charset val="238"/>
      <scheme val="minor"/>
    </font>
    <font>
      <sz val="8"/>
      <color rgb="FFFF0000"/>
      <name val="Arial CE"/>
      <family val="2"/>
      <charset val="238"/>
    </font>
    <font>
      <b/>
      <sz val="8"/>
      <color rgb="FFFF0000"/>
      <name val="MS Sans Serif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8"/>
      <color rgb="FF7030A0"/>
      <name val="MS Sans Serif"/>
      <family val="2"/>
    </font>
    <font>
      <sz val="8.5"/>
      <name val="MS Sans Serif"/>
      <family val="2"/>
    </font>
    <font>
      <b/>
      <sz val="10"/>
      <color rgb="FFFF0000"/>
      <name val="MS Sans Serif"/>
      <family val="2"/>
    </font>
    <font>
      <b/>
      <sz val="8"/>
      <color rgb="FFFF0000"/>
      <name val="MS Sans Serif"/>
      <family val="2"/>
    </font>
    <font>
      <b/>
      <sz val="11"/>
      <color rgb="FFFF0000"/>
      <name val="MS Sans Serif"/>
      <family val="2"/>
    </font>
    <font>
      <sz val="8"/>
      <name val="MS Sans Serif"/>
      <family val="2"/>
    </font>
    <font>
      <i/>
      <sz val="8"/>
      <name val="Arial CE"/>
      <family val="2"/>
      <charset val="238"/>
    </font>
    <font>
      <i/>
      <sz val="8"/>
      <color indexed="12"/>
      <name val="Arial CE"/>
      <family val="2"/>
      <charset val="238"/>
    </font>
    <font>
      <b/>
      <sz val="12"/>
      <color rgb="FFFF0000"/>
      <name val="MS Sans Serif"/>
      <family val="2"/>
    </font>
    <font>
      <i/>
      <sz val="8"/>
      <color rgb="FF0000FF"/>
      <name val="Arial CE"/>
      <family val="2"/>
      <charset val="238"/>
    </font>
    <font>
      <sz val="8"/>
      <color rgb="FFFF0000"/>
      <name val="MS Sans Serif"/>
      <family val="2"/>
      <charset val="238"/>
    </font>
    <font>
      <b/>
      <sz val="11"/>
      <color rgb="FFFF0000"/>
      <name val="Arial CE"/>
      <family val="2"/>
      <charset val="238"/>
    </font>
    <font>
      <u/>
      <sz val="11"/>
      <color theme="10"/>
      <name val="Calibri"/>
      <family val="2"/>
    </font>
    <font>
      <b/>
      <sz val="8"/>
      <name val="MS Sans Serif"/>
      <family val="2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u/>
      <sz val="8"/>
      <color theme="10"/>
      <name val="MS Sans Serif"/>
      <family val="2"/>
    </font>
    <font>
      <u/>
      <sz val="11"/>
      <color theme="10"/>
      <name val="Calibri"/>
      <family val="2"/>
      <charset val="238"/>
    </font>
    <font>
      <b/>
      <sz val="20"/>
      <name val="Arial"/>
      <family val="2"/>
      <charset val="238"/>
    </font>
    <font>
      <sz val="10"/>
      <name val="Times New Roman CE"/>
      <family val="1"/>
      <charset val="238"/>
    </font>
    <font>
      <b/>
      <sz val="10"/>
      <name val="MS Sans Serif"/>
      <family val="2"/>
    </font>
    <font>
      <b/>
      <sz val="11"/>
      <color rgb="FFFF0000"/>
      <name val="Trebuchet MS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8.5"/>
      <color rgb="FFFF0000"/>
      <name val="MS Sans Serif"/>
      <family val="2"/>
    </font>
    <font>
      <sz val="8"/>
      <color indexed="54"/>
      <name val="Arial CE"/>
      <family val="2"/>
      <charset val="238"/>
    </font>
    <font>
      <i/>
      <sz val="8"/>
      <name val="MS Sans Serif"/>
      <family val="2"/>
    </font>
    <font>
      <b/>
      <sz val="13.5"/>
      <color rgb="FFFF0000"/>
      <name val="MS Sans Serif"/>
      <family val="2"/>
    </font>
    <font>
      <b/>
      <i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scheme val="minor"/>
    </font>
    <font>
      <b/>
      <u/>
      <sz val="8"/>
      <color indexed="10"/>
      <name val="Arial"/>
      <family val="2"/>
      <charset val="238"/>
    </font>
    <font>
      <b/>
      <sz val="10"/>
      <color rgb="FFFF0000"/>
      <name val="Arial CE"/>
      <family val="2"/>
      <charset val="238"/>
    </font>
    <font>
      <i/>
      <sz val="8.5"/>
      <name val="MS Sans Serif"/>
      <family val="2"/>
    </font>
    <font>
      <b/>
      <i/>
      <sz val="10"/>
      <color rgb="FFFF0000"/>
      <name val="MS Sans Serif"/>
      <family val="2"/>
    </font>
    <font>
      <b/>
      <i/>
      <sz val="8"/>
      <color rgb="FFFF0000"/>
      <name val="MS Sans Serif"/>
      <family val="2"/>
    </font>
    <font>
      <b/>
      <i/>
      <sz val="11"/>
      <color rgb="FFFF0000"/>
      <name val="MS Sans Serif"/>
      <family val="2"/>
    </font>
    <font>
      <b/>
      <sz val="8.5"/>
      <color indexed="10"/>
      <name val="MS Sans Serif"/>
      <family val="2"/>
    </font>
    <font>
      <sz val="12"/>
      <name val="MS Sans Serif"/>
      <family val="2"/>
    </font>
    <font>
      <b/>
      <sz val="10"/>
      <color rgb="FF0000FF"/>
      <name val="Arial CE"/>
      <family val="2"/>
      <charset val="238"/>
    </font>
    <font>
      <b/>
      <sz val="8"/>
      <color indexed="21"/>
      <name val="Arial"/>
      <family val="2"/>
      <charset val="238"/>
    </font>
    <font>
      <b/>
      <sz val="10"/>
      <color rgb="FFFF0000"/>
      <name val="MS Sans Serif"/>
      <charset val="238"/>
    </font>
    <font>
      <b/>
      <sz val="11"/>
      <color rgb="FFFF0000"/>
      <name val="MS Sans Serif"/>
      <charset val="238"/>
    </font>
    <font>
      <b/>
      <sz val="12"/>
      <color rgb="FFFF0000"/>
      <name val="MS Sans Serif"/>
      <charset val="238"/>
    </font>
    <font>
      <b/>
      <sz val="9"/>
      <color rgb="FFFF0000"/>
      <name val="MS Sans Serif"/>
      <charset val="238"/>
    </font>
    <font>
      <b/>
      <sz val="14"/>
      <color rgb="FFFF0000"/>
      <name val="Calibri"/>
      <family val="2"/>
      <scheme val="minor"/>
    </font>
    <font>
      <b/>
      <sz val="14"/>
      <color rgb="FFFF0000"/>
      <name val="MS Sans Serif"/>
      <family val="2"/>
    </font>
    <font>
      <sz val="8"/>
      <name val="MS Sans Serif"/>
      <charset val="1"/>
    </font>
    <font>
      <sz val="11"/>
      <color theme="1"/>
      <name val="Calibri"/>
      <family val="2"/>
      <scheme val="minor"/>
    </font>
    <font>
      <b/>
      <sz val="10"/>
      <name val="MS Sans Serif"/>
      <charset val="238"/>
    </font>
    <font>
      <b/>
      <sz val="10"/>
      <color indexed="10"/>
      <name val="MS Sans Serif"/>
      <charset val="238"/>
    </font>
    <font>
      <b/>
      <sz val="8"/>
      <name val="MS Sans Serif"/>
      <charset val="238"/>
    </font>
    <font>
      <b/>
      <u/>
      <sz val="11"/>
      <color rgb="FFFF0000"/>
      <name val="Calibri"/>
      <family val="2"/>
      <charset val="238"/>
    </font>
    <font>
      <b/>
      <sz val="12"/>
      <color rgb="FFFF0000"/>
      <name val="Arial CE"/>
      <family val="2"/>
      <charset val="238"/>
    </font>
    <font>
      <b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auto="1"/>
      </left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90">
    <xf numFmtId="0" fontId="0" fillId="0" borderId="0"/>
    <xf numFmtId="0" fontId="12" fillId="0" borderId="0"/>
    <xf numFmtId="0" fontId="9" fillId="0" borderId="0" applyAlignment="0">
      <alignment vertical="top" wrapText="1"/>
      <protection locked="0"/>
    </xf>
    <xf numFmtId="0" fontId="14" fillId="0" borderId="0" applyFill="0" applyBorder="0" applyProtection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5" fillId="0" borderId="0"/>
    <xf numFmtId="0" fontId="9" fillId="0" borderId="0" applyAlignment="0">
      <alignment vertical="top" wrapText="1"/>
      <protection locked="0"/>
    </xf>
    <xf numFmtId="0" fontId="16" fillId="0" borderId="0"/>
    <xf numFmtId="0" fontId="17" fillId="0" borderId="0" applyFont="0" applyFill="0" applyBorder="0" applyAlignment="0" applyProtection="0"/>
    <xf numFmtId="0" fontId="15" fillId="0" borderId="0"/>
    <xf numFmtId="0" fontId="18" fillId="0" borderId="0"/>
    <xf numFmtId="0" fontId="12" fillId="0" borderId="0"/>
    <xf numFmtId="0" fontId="15" fillId="0" borderId="0"/>
    <xf numFmtId="0" fontId="9" fillId="0" borderId="0" applyAlignment="0">
      <alignment vertical="top" wrapText="1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34" fillId="0" borderId="0" applyAlignment="0">
      <alignment vertical="top" wrapText="1"/>
      <protection locked="0"/>
    </xf>
    <xf numFmtId="168" fontId="43" fillId="0" borderId="0" applyAlignment="0">
      <alignment horizontal="right" wrapText="1"/>
    </xf>
    <xf numFmtId="4" fontId="43" fillId="0" borderId="0" applyBorder="0" applyAlignment="0">
      <alignment horizontal="right" wrapText="1"/>
    </xf>
    <xf numFmtId="0" fontId="43" fillId="0" borderId="0">
      <alignment horizontal="right" wrapText="1"/>
    </xf>
    <xf numFmtId="169" fontId="43" fillId="0" borderId="0" applyFont="0" applyFill="0" applyBorder="0">
      <alignment horizontal="right" vertical="center"/>
    </xf>
    <xf numFmtId="164" fontId="15" fillId="0" borderId="0" applyFont="0" applyFill="0" applyBorder="0" applyAlignment="0" applyProtection="0"/>
    <xf numFmtId="170" fontId="15" fillId="0" borderId="0" applyFill="0" applyBorder="0" applyAlignment="0" applyProtection="0"/>
    <xf numFmtId="170" fontId="15" fillId="0" borderId="0" applyFill="0" applyBorder="0" applyAlignment="0" applyProtection="0"/>
    <xf numFmtId="164" fontId="15" fillId="0" borderId="0" applyFill="0" applyBorder="0" applyAlignment="0" applyProtection="0"/>
    <xf numFmtId="164" fontId="15" fillId="0" borderId="0" applyFill="0" applyBorder="0" applyAlignment="0" applyProtection="0"/>
    <xf numFmtId="170" fontId="12" fillId="0" borderId="0" applyFill="0" applyBorder="0" applyAlignment="0" applyProtection="0"/>
    <xf numFmtId="170" fontId="15" fillId="0" borderId="0" applyFill="0" applyBorder="0" applyAlignment="0" applyProtection="0"/>
    <xf numFmtId="170" fontId="15" fillId="0" borderId="0" applyFill="0" applyBorder="0" applyAlignment="0" applyProtection="0"/>
    <xf numFmtId="164" fontId="15" fillId="0" borderId="0" applyFill="0" applyBorder="0" applyAlignment="0" applyProtection="0"/>
    <xf numFmtId="0" fontId="44" fillId="0" borderId="0">
      <alignment horizontal="center" vertical="center" wrapText="1"/>
    </xf>
    <xf numFmtId="0" fontId="45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47" fillId="0" borderId="0">
      <alignment horizontal="left"/>
    </xf>
    <xf numFmtId="0" fontId="1" fillId="0" borderId="0"/>
    <xf numFmtId="0" fontId="12" fillId="0" borderId="0"/>
    <xf numFmtId="0" fontId="12" fillId="0" borderId="0"/>
    <xf numFmtId="0" fontId="12" fillId="0" borderId="0"/>
    <xf numFmtId="0" fontId="18" fillId="0" borderId="0"/>
    <xf numFmtId="0" fontId="34" fillId="0" borderId="0" applyAlignment="0">
      <alignment vertical="top" wrapText="1"/>
      <protection locked="0"/>
    </xf>
    <xf numFmtId="0" fontId="15" fillId="0" borderId="0"/>
    <xf numFmtId="0" fontId="12" fillId="0" borderId="0"/>
    <xf numFmtId="0" fontId="12" fillId="0" borderId="0"/>
    <xf numFmtId="169" fontId="12" fillId="0" borderId="0">
      <alignment vertical="center"/>
    </xf>
    <xf numFmtId="169" fontId="12" fillId="0" borderId="0">
      <alignment vertical="center"/>
    </xf>
    <xf numFmtId="169" fontId="12" fillId="0" borderId="0">
      <alignment vertical="center"/>
    </xf>
    <xf numFmtId="169" fontId="12" fillId="0" borderId="0">
      <alignment vertical="center"/>
    </xf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" fillId="0" borderId="0"/>
    <xf numFmtId="0" fontId="1" fillId="0" borderId="0"/>
    <xf numFmtId="0" fontId="48" fillId="0" borderId="0">
      <protection locked="0"/>
    </xf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 applyAlignment="0">
      <alignment vertical="top" wrapText="1"/>
      <protection locked="0"/>
    </xf>
    <xf numFmtId="0" fontId="5" fillId="0" borderId="9">
      <alignment horizontal="center" vertical="center" wrapText="1"/>
    </xf>
    <xf numFmtId="171" fontId="12" fillId="0" borderId="0">
      <alignment horizontal="center" vertical="center"/>
    </xf>
    <xf numFmtId="171" fontId="12" fillId="0" borderId="0">
      <alignment horizontal="center" vertical="center"/>
    </xf>
    <xf numFmtId="9" fontId="15" fillId="0" borderId="0" applyFill="0" applyBorder="0" applyAlignment="0" applyProtection="0"/>
    <xf numFmtId="0" fontId="15" fillId="0" borderId="0"/>
    <xf numFmtId="0" fontId="12" fillId="0" borderId="0"/>
    <xf numFmtId="0" fontId="12" fillId="0" borderId="0"/>
    <xf numFmtId="0" fontId="18" fillId="0" borderId="0"/>
    <xf numFmtId="0" fontId="12" fillId="0" borderId="0"/>
    <xf numFmtId="0" fontId="74" fillId="0" borderId="0" applyAlignment="0">
      <alignment vertical="top" wrapText="1"/>
      <protection locked="0"/>
    </xf>
    <xf numFmtId="0" fontId="75" fillId="0" borderId="0"/>
    <xf numFmtId="0" fontId="12" fillId="0" borderId="0"/>
  </cellStyleXfs>
  <cellXfs count="305">
    <xf numFmtId="0" fontId="0" fillId="0" borderId="0" xfId="0"/>
    <xf numFmtId="0" fontId="4" fillId="0" borderId="0" xfId="2" applyFont="1" applyAlignment="1" applyProtection="1">
      <alignment horizontal="left"/>
    </xf>
    <xf numFmtId="0" fontId="3" fillId="0" borderId="0" xfId="2" applyFont="1" applyAlignment="1" applyProtection="1">
      <alignment horizontal="left"/>
    </xf>
    <xf numFmtId="167" fontId="5" fillId="0" borderId="6" xfId="2" applyNumberFormat="1" applyFont="1" applyBorder="1" applyAlignment="1" applyProtection="1">
      <alignment horizontal="center" vertical="center"/>
    </xf>
    <xf numFmtId="167" fontId="5" fillId="0" borderId="7" xfId="2" applyNumberFormat="1" applyFont="1" applyBorder="1" applyAlignment="1" applyProtection="1">
      <alignment horizontal="center" vertical="center"/>
    </xf>
    <xf numFmtId="0" fontId="20" fillId="0" borderId="2" xfId="2" applyFont="1" applyBorder="1" applyAlignment="1" applyProtection="1">
      <alignment horizontal="center" vertical="center"/>
    </xf>
    <xf numFmtId="0" fontId="20" fillId="0" borderId="2" xfId="2" applyFont="1" applyBorder="1" applyAlignment="1" applyProtection="1">
      <alignment horizontal="left" vertical="center"/>
    </xf>
    <xf numFmtId="0" fontId="22" fillId="0" borderId="2" xfId="2" applyFont="1" applyBorder="1" applyAlignment="1" applyProtection="1">
      <alignment horizontal="left" vertical="center"/>
    </xf>
    <xf numFmtId="0" fontId="5" fillId="0" borderId="0" xfId="2" applyFont="1" applyAlignment="1" applyProtection="1">
      <alignment horizontal="left"/>
    </xf>
    <xf numFmtId="0" fontId="40" fillId="0" borderId="0" xfId="2" applyFont="1" applyAlignment="1" applyProtection="1">
      <alignment horizontal="center"/>
    </xf>
    <xf numFmtId="0" fontId="6" fillId="2" borderId="1" xfId="2" applyFont="1" applyFill="1" applyBorder="1" applyAlignment="1" applyProtection="1">
      <alignment horizontal="center" vertical="center" wrapText="1"/>
    </xf>
    <xf numFmtId="0" fontId="5" fillId="0" borderId="0" xfId="42" applyFont="1" applyAlignment="1" applyProtection="1">
      <alignment horizontal="left"/>
    </xf>
    <xf numFmtId="0" fontId="3" fillId="0" borderId="0" xfId="42" applyFont="1" applyAlignment="1" applyProtection="1">
      <alignment horizontal="left"/>
    </xf>
    <xf numFmtId="0" fontId="34" fillId="0" borderId="0" xfId="42" applyAlignment="1" applyProtection="1"/>
    <xf numFmtId="0" fontId="40" fillId="0" borderId="0" xfId="42" applyFont="1" applyAlignment="1" applyProtection="1">
      <alignment horizontal="center" vertical="center"/>
    </xf>
    <xf numFmtId="0" fontId="58" fillId="0" borderId="2" xfId="2" applyFont="1" applyBorder="1" applyAlignment="1" applyProtection="1">
      <alignment horizontal="left" vertical="center"/>
    </xf>
    <xf numFmtId="0" fontId="12" fillId="0" borderId="11" xfId="2" applyFont="1" applyBorder="1" applyAlignment="1" applyProtection="1">
      <alignment horizontal="center" vertical="center" wrapText="1"/>
    </xf>
    <xf numFmtId="0" fontId="12" fillId="0" borderId="12" xfId="2" applyFont="1" applyBorder="1" applyAlignment="1" applyProtection="1">
      <alignment horizontal="center" vertical="center" wrapText="1"/>
    </xf>
    <xf numFmtId="0" fontId="12" fillId="0" borderId="13" xfId="2" applyFont="1" applyBorder="1" applyAlignment="1" applyProtection="1">
      <alignment horizontal="center" vertical="center" wrapText="1"/>
    </xf>
    <xf numFmtId="0" fontId="21" fillId="0" borderId="2" xfId="2" applyFont="1" applyBorder="1" applyAlignment="1" applyProtection="1">
      <alignment horizontal="center" vertical="center"/>
    </xf>
    <xf numFmtId="0" fontId="21" fillId="0" borderId="2" xfId="2" applyFont="1" applyBorder="1" applyAlignment="1" applyProtection="1">
      <alignment horizontal="left" vertical="center"/>
    </xf>
    <xf numFmtId="0" fontId="67" fillId="0" borderId="2" xfId="2" applyFont="1" applyBorder="1" applyAlignment="1" applyProtection="1">
      <alignment horizontal="center" vertical="center"/>
    </xf>
    <xf numFmtId="0" fontId="67" fillId="0" borderId="2" xfId="2" applyFont="1" applyBorder="1" applyAlignment="1" applyProtection="1">
      <alignment horizontal="left" vertical="center"/>
    </xf>
    <xf numFmtId="4" fontId="20" fillId="0" borderId="2" xfId="2" applyNumberFormat="1" applyFont="1" applyBorder="1" applyAlignment="1" applyProtection="1">
      <alignment horizontal="right" vertical="center"/>
    </xf>
    <xf numFmtId="4" fontId="21" fillId="0" borderId="2" xfId="2" applyNumberFormat="1" applyFont="1" applyBorder="1" applyAlignment="1" applyProtection="1">
      <alignment horizontal="right" vertical="center"/>
    </xf>
    <xf numFmtId="4" fontId="67" fillId="0" borderId="2" xfId="2" applyNumberFormat="1" applyFont="1" applyBorder="1" applyAlignment="1" applyProtection="1">
      <alignment horizontal="right" vertical="center"/>
    </xf>
    <xf numFmtId="4" fontId="58" fillId="0" borderId="2" xfId="2" applyNumberFormat="1" applyFont="1" applyBorder="1" applyAlignment="1" applyProtection="1">
      <alignment horizontal="right" vertical="center"/>
    </xf>
    <xf numFmtId="0" fontId="2" fillId="0" borderId="0" xfId="10" applyFont="1" applyAlignment="1" applyProtection="1">
      <alignment horizontal="left"/>
    </xf>
    <xf numFmtId="0" fontId="79" fillId="0" borderId="0" xfId="18" applyFont="1" applyFill="1" applyAlignment="1" applyProtection="1"/>
    <xf numFmtId="0" fontId="34" fillId="0" borderId="0" xfId="42" applyAlignment="1" applyProtection="1">
      <alignment vertical="center"/>
    </xf>
    <xf numFmtId="0" fontId="25" fillId="0" borderId="0" xfId="42" applyFont="1" applyAlignment="1" applyProtection="1"/>
    <xf numFmtId="0" fontId="2" fillId="2" borderId="0" xfId="85" applyFont="1" applyFill="1" applyAlignment="1">
      <alignment horizontal="left"/>
    </xf>
    <xf numFmtId="0" fontId="3" fillId="2" borderId="0" xfId="85" applyFont="1" applyFill="1" applyAlignment="1">
      <alignment horizontal="left"/>
    </xf>
    <xf numFmtId="0" fontId="18" fillId="2" borderId="0" xfId="85" applyFill="1" applyAlignment="1">
      <alignment horizontal="left" vertical="top"/>
    </xf>
    <xf numFmtId="0" fontId="18" fillId="0" borderId="0" xfId="85" applyAlignment="1">
      <alignment horizontal="left" vertical="top"/>
    </xf>
    <xf numFmtId="0" fontId="0" fillId="0" borderId="0" xfId="0" applyAlignment="1">
      <alignment wrapText="1"/>
    </xf>
    <xf numFmtId="0" fontId="18" fillId="0" borderId="0" xfId="85"/>
    <xf numFmtId="0" fontId="9" fillId="0" borderId="0" xfId="2" applyAlignment="1" applyProtection="1">
      <alignment vertical="top"/>
    </xf>
    <xf numFmtId="0" fontId="9" fillId="0" borderId="14" xfId="2" applyBorder="1" applyAlignment="1" applyProtection="1">
      <alignment horizontal="center" vertical="center"/>
    </xf>
    <xf numFmtId="37" fontId="9" fillId="0" borderId="0" xfId="2" applyNumberFormat="1" applyAlignment="1" applyProtection="1">
      <alignment horizontal="right" vertical="top"/>
    </xf>
    <xf numFmtId="0" fontId="9" fillId="0" borderId="0" xfId="2" applyAlignment="1" applyProtection="1">
      <alignment horizontal="left" vertical="top" wrapText="1"/>
    </xf>
    <xf numFmtId="4" fontId="9" fillId="0" borderId="0" xfId="2" applyNumberFormat="1" applyAlignment="1" applyProtection="1">
      <alignment horizontal="left" vertical="top" wrapText="1"/>
    </xf>
    <xf numFmtId="0" fontId="9" fillId="0" borderId="0" xfId="2" applyAlignment="1" applyProtection="1">
      <alignment horizontal="left" vertical="top"/>
    </xf>
    <xf numFmtId="0" fontId="34" fillId="0" borderId="0" xfId="42" applyAlignment="1" applyProtection="1">
      <alignment horizontal="left" vertical="top"/>
    </xf>
    <xf numFmtId="0" fontId="4" fillId="0" borderId="0" xfId="0" applyFont="1" applyAlignment="1">
      <alignment horizontal="left"/>
    </xf>
    <xf numFmtId="0" fontId="5" fillId="0" borderId="0" xfId="41" applyFont="1" applyAlignment="1">
      <alignment horizontal="left"/>
    </xf>
    <xf numFmtId="0" fontId="25" fillId="0" borderId="0" xfId="42" applyFont="1" applyAlignment="1" applyProtection="1">
      <alignment horizontal="left" vertical="top"/>
    </xf>
    <xf numFmtId="0" fontId="37" fillId="0" borderId="0" xfId="2" applyFont="1" applyAlignment="1" applyProtection="1">
      <alignment horizontal="left" vertical="top"/>
    </xf>
    <xf numFmtId="0" fontId="49" fillId="0" borderId="0" xfId="2" applyFont="1" applyAlignment="1" applyProtection="1">
      <alignment horizontal="left" vertical="center"/>
    </xf>
    <xf numFmtId="0" fontId="39" fillId="0" borderId="0" xfId="2" applyFont="1" applyAlignment="1" applyProtection="1">
      <alignment horizontal="left" vertical="top"/>
    </xf>
    <xf numFmtId="37" fontId="4" fillId="2" borderId="8" xfId="2" applyNumberFormat="1" applyFont="1" applyFill="1" applyBorder="1" applyAlignment="1" applyProtection="1">
      <alignment horizontal="right"/>
    </xf>
    <xf numFmtId="0" fontId="4" fillId="2" borderId="8" xfId="2" applyFont="1" applyFill="1" applyBorder="1" applyAlignment="1" applyProtection="1">
      <alignment horizontal="left" wrapText="1"/>
    </xf>
    <xf numFmtId="165" fontId="4" fillId="2" borderId="8" xfId="2" applyNumberFormat="1" applyFont="1" applyFill="1" applyBorder="1" applyAlignment="1" applyProtection="1">
      <alignment horizontal="right"/>
    </xf>
    <xf numFmtId="4" fontId="4" fillId="2" borderId="8" xfId="2" applyNumberFormat="1" applyFont="1" applyFill="1" applyBorder="1" applyAlignment="1" applyProtection="1">
      <alignment horizontal="right"/>
    </xf>
    <xf numFmtId="0" fontId="9" fillId="2" borderId="8" xfId="2" applyFill="1" applyBorder="1" applyAlignment="1" applyProtection="1">
      <alignment horizontal="left" vertical="top"/>
    </xf>
    <xf numFmtId="0" fontId="55" fillId="0" borderId="0" xfId="2" applyFont="1" applyAlignment="1" applyProtection="1">
      <alignment horizontal="left" vertical="center"/>
    </xf>
    <xf numFmtId="37" fontId="4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wrapText="1"/>
    </xf>
    <xf numFmtId="2" fontId="4" fillId="2" borderId="2" xfId="0" applyNumberFormat="1" applyFont="1" applyFill="1" applyBorder="1" applyAlignment="1">
      <alignment horizontal="right"/>
    </xf>
    <xf numFmtId="4" fontId="4" fillId="0" borderId="2" xfId="0" applyNumberFormat="1" applyFont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0" fontId="0" fillId="2" borderId="2" xfId="0" applyFill="1" applyBorder="1" applyAlignment="1">
      <alignment vertical="top"/>
    </xf>
    <xf numFmtId="0" fontId="50" fillId="0" borderId="0" xfId="0" applyFont="1" applyAlignment="1">
      <alignment horizontal="left" vertical="center"/>
    </xf>
    <xf numFmtId="0" fontId="0" fillId="0" borderId="0" xfId="0" applyAlignment="1">
      <alignment horizontal="left" vertical="top"/>
    </xf>
    <xf numFmtId="3" fontId="5" fillId="0" borderId="2" xfId="0" applyNumberFormat="1" applyFont="1" applyBorder="1" applyAlignment="1">
      <alignment horizontal="right"/>
    </xf>
    <xf numFmtId="49" fontId="5" fillId="0" borderId="2" xfId="0" applyNumberFormat="1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2" fontId="5" fillId="0" borderId="2" xfId="0" applyNumberFormat="1" applyFont="1" applyBorder="1" applyAlignment="1">
      <alignment horizontal="right"/>
    </xf>
    <xf numFmtId="4" fontId="5" fillId="0" borderId="2" xfId="0" applyNumberFormat="1" applyFont="1" applyBorder="1" applyAlignment="1">
      <alignment horizontal="right"/>
    </xf>
    <xf numFmtId="39" fontId="5" fillId="0" borderId="2" xfId="0" applyNumberFormat="1" applyFont="1" applyBorder="1" applyAlignment="1">
      <alignment horizontal="center"/>
    </xf>
    <xf numFmtId="0" fontId="34" fillId="0" borderId="0" xfId="0" applyFont="1" applyAlignment="1">
      <alignment horizontal="left" vertical="top"/>
    </xf>
    <xf numFmtId="0" fontId="7" fillId="0" borderId="2" xfId="0" applyFont="1" applyBorder="1" applyAlignment="1">
      <alignment horizontal="left" wrapText="1"/>
    </xf>
    <xf numFmtId="2" fontId="7" fillId="0" borderId="2" xfId="0" applyNumberFormat="1" applyFont="1" applyBorder="1" applyAlignment="1">
      <alignment horizontal="right"/>
    </xf>
    <xf numFmtId="0" fontId="0" fillId="0" borderId="2" xfId="0" applyBorder="1" applyAlignment="1">
      <alignment vertical="top"/>
    </xf>
    <xf numFmtId="4" fontId="7" fillId="0" borderId="2" xfId="0" applyNumberFormat="1" applyFont="1" applyBorder="1" applyAlignment="1">
      <alignment horizontal="right"/>
    </xf>
    <xf numFmtId="0" fontId="0" fillId="0" borderId="0" xfId="0" applyAlignment="1">
      <alignment horizontal="left" vertical="top" wrapText="1"/>
    </xf>
    <xf numFmtId="39" fontId="59" fillId="0" borderId="0" xfId="10" applyNumberFormat="1" applyFont="1" applyAlignment="1" applyProtection="1">
      <alignment horizontal="left" vertical="center"/>
    </xf>
    <xf numFmtId="3" fontId="5" fillId="0" borderId="2" xfId="41" applyNumberFormat="1" applyFont="1" applyBorder="1" applyAlignment="1">
      <alignment horizontal="right"/>
    </xf>
    <xf numFmtId="0" fontId="5" fillId="0" borderId="2" xfId="19" applyFont="1" applyBorder="1" applyAlignment="1" applyProtection="1">
      <alignment horizontal="left" wrapText="1"/>
    </xf>
    <xf numFmtId="0" fontId="5" fillId="0" borderId="2" xfId="41" applyFont="1" applyBorder="1" applyAlignment="1">
      <alignment horizontal="left"/>
    </xf>
    <xf numFmtId="0" fontId="5" fillId="0" borderId="2" xfId="41" applyFont="1" applyBorder="1" applyAlignment="1">
      <alignment horizontal="left" wrapText="1"/>
    </xf>
    <xf numFmtId="0" fontId="5" fillId="0" borderId="2" xfId="41" applyFont="1" applyBorder="1" applyAlignment="1">
      <alignment horizontal="left" shrinkToFit="1"/>
    </xf>
    <xf numFmtId="4" fontId="5" fillId="0" borderId="2" xfId="41" applyNumberFormat="1" applyFont="1" applyBorder="1" applyAlignment="1">
      <alignment shrinkToFit="1"/>
    </xf>
    <xf numFmtId="4" fontId="5" fillId="0" borderId="2" xfId="41" applyNumberFormat="1" applyFont="1" applyBorder="1" applyAlignment="1">
      <alignment horizontal="right"/>
    </xf>
    <xf numFmtId="0" fontId="78" fillId="0" borderId="0" xfId="41" applyFont="1" applyAlignment="1">
      <alignment horizontal="left" vertical="center"/>
    </xf>
    <xf numFmtId="0" fontId="34" fillId="0" borderId="0" xfId="41" applyFont="1" applyAlignment="1">
      <alignment horizontal="left" vertical="top"/>
    </xf>
    <xf numFmtId="2" fontId="19" fillId="0" borderId="2" xfId="0" applyNumberFormat="1" applyFont="1" applyBorder="1"/>
    <xf numFmtId="39" fontId="5" fillId="0" borderId="2" xfId="41" applyNumberFormat="1" applyFont="1" applyBorder="1" applyAlignment="1">
      <alignment horizontal="center"/>
    </xf>
    <xf numFmtId="0" fontId="4" fillId="0" borderId="2" xfId="41" applyFont="1" applyBorder="1" applyAlignment="1">
      <alignment horizontal="left" wrapText="1"/>
    </xf>
    <xf numFmtId="2" fontId="7" fillId="0" borderId="2" xfId="41" applyNumberFormat="1" applyFont="1" applyBorder="1" applyAlignment="1">
      <alignment horizontal="right"/>
    </xf>
    <xf numFmtId="3" fontId="4" fillId="0" borderId="2" xfId="0" applyNumberFormat="1" applyFont="1" applyBorder="1" applyAlignment="1">
      <alignment horizontal="right"/>
    </xf>
    <xf numFmtId="0" fontId="4" fillId="0" borderId="2" xfId="2" applyFont="1" applyBorder="1" applyAlignment="1" applyProtection="1">
      <alignment horizontal="left" wrapText="1"/>
    </xf>
    <xf numFmtId="2" fontId="4" fillId="0" borderId="2" xfId="2" applyNumberFormat="1" applyFont="1" applyBorder="1" applyAlignment="1" applyProtection="1">
      <alignment horizontal="right"/>
    </xf>
    <xf numFmtId="4" fontId="4" fillId="0" borderId="2" xfId="2" applyNumberFormat="1" applyFont="1" applyBorder="1" applyAlignment="1" applyProtection="1">
      <alignment horizontal="right"/>
    </xf>
    <xf numFmtId="0" fontId="0" fillId="0" borderId="2" xfId="0" applyBorder="1" applyAlignment="1">
      <alignment horizontal="left" vertical="top"/>
    </xf>
    <xf numFmtId="0" fontId="9" fillId="0" borderId="0" xfId="2" applyAlignment="1" applyProtection="1">
      <alignment horizontal="left" vertical="center"/>
    </xf>
    <xf numFmtId="2" fontId="5" fillId="0" borderId="2" xfId="0" applyNumberFormat="1" applyFont="1" applyBorder="1"/>
    <xf numFmtId="0" fontId="9" fillId="0" borderId="0" xfId="0" applyFont="1" applyAlignment="1">
      <alignment horizontal="left" vertical="top"/>
    </xf>
    <xf numFmtId="3" fontId="5" fillId="0" borderId="2" xfId="2" applyNumberFormat="1" applyFont="1" applyBorder="1" applyAlignment="1" applyProtection="1">
      <alignment horizontal="right"/>
    </xf>
    <xf numFmtId="39" fontId="5" fillId="0" borderId="2" xfId="2" applyNumberFormat="1" applyFont="1" applyBorder="1" applyAlignment="1" applyProtection="1">
      <alignment horizontal="center"/>
    </xf>
    <xf numFmtId="0" fontId="5" fillId="0" borderId="2" xfId="42" applyFont="1" applyBorder="1" applyAlignment="1" applyProtection="1">
      <alignment horizontal="left" wrapText="1"/>
    </xf>
    <xf numFmtId="2" fontId="19" fillId="0" borderId="2" xfId="42" applyNumberFormat="1" applyFont="1" applyBorder="1" applyAlignment="1" applyProtection="1">
      <alignment horizontal="right" wrapText="1"/>
    </xf>
    <xf numFmtId="39" fontId="4" fillId="0" borderId="2" xfId="0" applyNumberFormat="1" applyFont="1" applyBorder="1" applyAlignment="1">
      <alignment horizontal="right"/>
    </xf>
    <xf numFmtId="0" fontId="68" fillId="0" borderId="0" xfId="0" applyFont="1" applyAlignment="1">
      <alignment horizontal="left" vertical="center"/>
    </xf>
    <xf numFmtId="2" fontId="7" fillId="0" borderId="2" xfId="41" applyNumberFormat="1" applyFont="1" applyBorder="1" applyAlignment="1">
      <alignment horizontal="right" wrapText="1"/>
    </xf>
    <xf numFmtId="0" fontId="32" fillId="0" borderId="0" xfId="0" applyFont="1" applyAlignment="1">
      <alignment horizontal="left" vertical="center"/>
    </xf>
    <xf numFmtId="0" fontId="55" fillId="0" borderId="0" xfId="41" applyFont="1" applyAlignment="1">
      <alignment horizontal="left" vertical="center"/>
    </xf>
    <xf numFmtId="0" fontId="34" fillId="0" borderId="0" xfId="19" applyAlignment="1" applyProtection="1">
      <alignment horizontal="left" vertical="top"/>
    </xf>
    <xf numFmtId="2" fontId="7" fillId="0" borderId="2" xfId="10" applyNumberFormat="1" applyFont="1" applyBorder="1" applyAlignment="1" applyProtection="1">
      <alignment horizontal="right"/>
    </xf>
    <xf numFmtId="0" fontId="68" fillId="0" borderId="0" xfId="0" applyFont="1" applyAlignment="1">
      <alignment horizontal="left" vertical="top"/>
    </xf>
    <xf numFmtId="1" fontId="4" fillId="0" borderId="2" xfId="0" applyNumberFormat="1" applyFont="1" applyBorder="1" applyAlignment="1">
      <alignment horizontal="right"/>
    </xf>
    <xf numFmtId="39" fontId="80" fillId="0" borderId="0" xfId="10" applyNumberFormat="1" applyFont="1" applyAlignment="1" applyProtection="1">
      <alignment horizontal="left" vertical="center"/>
    </xf>
    <xf numFmtId="0" fontId="7" fillId="0" borderId="2" xfId="10" applyFont="1" applyBorder="1" applyAlignment="1" applyProtection="1">
      <alignment horizontal="left" wrapText="1"/>
    </xf>
    <xf numFmtId="0" fontId="78" fillId="0" borderId="0" xfId="0" applyFont="1" applyAlignment="1">
      <alignment horizontal="left" vertical="center"/>
    </xf>
    <xf numFmtId="0" fontId="7" fillId="0" borderId="2" xfId="19" applyFont="1" applyBorder="1" applyAlignment="1" applyProtection="1">
      <alignment horizontal="left" vertical="center" wrapText="1"/>
    </xf>
    <xf numFmtId="0" fontId="28" fillId="0" borderId="0" xfId="0" applyFont="1" applyAlignment="1">
      <alignment horizontal="left" vertical="center"/>
    </xf>
    <xf numFmtId="3" fontId="5" fillId="0" borderId="2" xfId="10" applyNumberFormat="1" applyFont="1" applyBorder="1" applyAlignment="1" applyProtection="1">
      <alignment horizontal="right" wrapText="1"/>
    </xf>
    <xf numFmtId="49" fontId="5" fillId="0" borderId="2" xfId="10" applyNumberFormat="1" applyFont="1" applyBorder="1" applyAlignment="1" applyProtection="1">
      <alignment horizontal="left" wrapText="1"/>
    </xf>
    <xf numFmtId="0" fontId="5" fillId="0" borderId="2" xfId="10" applyFont="1" applyBorder="1" applyAlignment="1" applyProtection="1">
      <alignment horizontal="left" wrapText="1"/>
    </xf>
    <xf numFmtId="2" fontId="5" fillId="0" borderId="2" xfId="10" applyNumberFormat="1" applyFont="1" applyBorder="1" applyAlignment="1" applyProtection="1">
      <alignment horizontal="right"/>
    </xf>
    <xf numFmtId="4" fontId="5" fillId="0" borderId="2" xfId="10" applyNumberFormat="1" applyFont="1" applyBorder="1" applyAlignment="1" applyProtection="1">
      <alignment horizontal="right"/>
    </xf>
    <xf numFmtId="0" fontId="25" fillId="0" borderId="0" xfId="10" applyFont="1" applyAlignment="1" applyProtection="1">
      <alignment horizontal="left" vertical="top"/>
    </xf>
    <xf numFmtId="0" fontId="9" fillId="0" borderId="0" xfId="10" applyAlignment="1" applyProtection="1">
      <alignment horizontal="left" vertical="top"/>
    </xf>
    <xf numFmtId="39" fontId="5" fillId="0" borderId="2" xfId="40" applyNumberFormat="1" applyFont="1" applyBorder="1" applyAlignment="1">
      <alignment horizontal="center"/>
    </xf>
    <xf numFmtId="0" fontId="72" fillId="0" borderId="0" xfId="0" applyFont="1" applyAlignment="1">
      <alignment vertical="center"/>
    </xf>
    <xf numFmtId="0" fontId="57" fillId="0" borderId="0" xfId="0" applyFont="1" applyAlignment="1">
      <alignment horizontal="left" vertical="top"/>
    </xf>
    <xf numFmtId="0" fontId="19" fillId="0" borderId="2" xfId="0" applyFont="1" applyBorder="1" applyAlignment="1">
      <alignment horizontal="left" wrapText="1"/>
    </xf>
    <xf numFmtId="0" fontId="73" fillId="0" borderId="0" xfId="0" applyFont="1" applyAlignment="1">
      <alignment horizontal="right" vertical="center"/>
    </xf>
    <xf numFmtId="0" fontId="9" fillId="0" borderId="0" xfId="2" applyAlignment="1" applyProtection="1">
      <alignment horizontal="right" vertical="center"/>
    </xf>
    <xf numFmtId="0" fontId="68" fillId="0" borderId="0" xfId="2" applyFont="1" applyAlignment="1" applyProtection="1">
      <alignment horizontal="left" vertical="center"/>
    </xf>
    <xf numFmtId="2" fontId="19" fillId="0" borderId="2" xfId="0" applyNumberFormat="1" applyFont="1" applyBorder="1" applyAlignment="1">
      <alignment horizontal="right" wrapText="1"/>
    </xf>
    <xf numFmtId="0" fontId="27" fillId="0" borderId="0" xfId="0" applyFont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4" fillId="0" borderId="0" xfId="0" applyFont="1" applyAlignment="1">
      <alignment vertical="center"/>
    </xf>
    <xf numFmtId="0" fontId="54" fillId="0" borderId="0" xfId="0" applyFont="1" applyAlignment="1">
      <alignment vertical="top"/>
    </xf>
    <xf numFmtId="4" fontId="31" fillId="0" borderId="0" xfId="0" applyNumberFormat="1" applyFont="1" applyAlignment="1">
      <alignment horizontal="center" vertical="center"/>
    </xf>
    <xf numFmtId="0" fontId="0" fillId="0" borderId="0" xfId="0" applyAlignment="1">
      <alignment vertical="top"/>
    </xf>
    <xf numFmtId="0" fontId="34" fillId="0" borderId="0" xfId="0" applyFont="1"/>
    <xf numFmtId="3" fontId="8" fillId="0" borderId="2" xfId="0" applyNumberFormat="1" applyFont="1" applyBorder="1" applyAlignment="1">
      <alignment horizontal="right"/>
    </xf>
    <xf numFmtId="49" fontId="8" fillId="0" borderId="2" xfId="0" applyNumberFormat="1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4" fontId="8" fillId="0" borderId="2" xfId="0" applyNumberFormat="1" applyFont="1" applyBorder="1" applyAlignment="1">
      <alignment horizontal="right"/>
    </xf>
    <xf numFmtId="2" fontId="4" fillId="0" borderId="2" xfId="0" applyNumberFormat="1" applyFont="1" applyBorder="1" applyAlignment="1">
      <alignment horizontal="right"/>
    </xf>
    <xf numFmtId="1" fontId="5" fillId="0" borderId="2" xfId="41" applyNumberFormat="1" applyFont="1" applyBorder="1" applyAlignment="1">
      <alignment horizontal="right"/>
    </xf>
    <xf numFmtId="49" fontId="5" fillId="0" borderId="2" xfId="41" applyNumberFormat="1" applyFont="1" applyBorder="1" applyAlignment="1">
      <alignment horizontal="left" wrapText="1"/>
    </xf>
    <xf numFmtId="0" fontId="5" fillId="0" borderId="2" xfId="86" applyFont="1" applyBorder="1" applyAlignment="1">
      <alignment horizontal="left"/>
    </xf>
    <xf numFmtId="2" fontId="5" fillId="0" borderId="2" xfId="41" applyNumberFormat="1" applyFont="1" applyBorder="1" applyAlignment="1">
      <alignment horizontal="right"/>
    </xf>
    <xf numFmtId="0" fontId="34" fillId="0" borderId="10" xfId="41" applyFont="1" applyBorder="1" applyAlignment="1">
      <alignment vertical="top"/>
    </xf>
    <xf numFmtId="0" fontId="34" fillId="0" borderId="0" xfId="41" applyFont="1" applyAlignment="1">
      <alignment vertical="top"/>
    </xf>
    <xf numFmtId="0" fontId="19" fillId="0" borderId="2" xfId="41" applyFont="1" applyBorder="1" applyAlignment="1">
      <alignment horizontal="left" wrapText="1"/>
    </xf>
    <xf numFmtId="0" fontId="31" fillId="0" borderId="10" xfId="41" applyFont="1" applyBorder="1" applyAlignment="1">
      <alignment horizontal="left" vertical="top"/>
    </xf>
    <xf numFmtId="0" fontId="28" fillId="0" borderId="10" xfId="0" applyFont="1" applyBorder="1" applyAlignment="1">
      <alignment horizontal="left" vertical="center"/>
    </xf>
    <xf numFmtId="1" fontId="8" fillId="0" borderId="2" xfId="41" applyNumberFormat="1" applyFont="1" applyBorder="1" applyAlignment="1">
      <alignment horizontal="right"/>
    </xf>
    <xf numFmtId="0" fontId="8" fillId="0" borderId="2" xfId="41" applyFont="1" applyBorder="1" applyAlignment="1">
      <alignment horizontal="left" wrapText="1"/>
    </xf>
    <xf numFmtId="4" fontId="8" fillId="0" borderId="2" xfId="41" applyNumberFormat="1" applyFont="1" applyBorder="1" applyAlignment="1">
      <alignment horizontal="right"/>
    </xf>
    <xf numFmtId="0" fontId="34" fillId="0" borderId="2" xfId="41" applyFont="1" applyBorder="1" applyAlignment="1">
      <alignment horizontal="left" vertical="top"/>
    </xf>
    <xf numFmtId="0" fontId="34" fillId="0" borderId="10" xfId="41" applyFont="1" applyBorder="1" applyAlignment="1">
      <alignment horizontal="left" vertical="top"/>
    </xf>
    <xf numFmtId="1" fontId="5" fillId="0" borderId="2" xfId="0" applyNumberFormat="1" applyFont="1" applyBorder="1" applyAlignment="1">
      <alignment horizontal="right"/>
    </xf>
    <xf numFmtId="0" fontId="69" fillId="0" borderId="10" xfId="41" applyFont="1" applyBorder="1" applyAlignment="1">
      <alignment horizontal="left" vertical="center"/>
    </xf>
    <xf numFmtId="2" fontId="52" fillId="0" borderId="10" xfId="0" applyNumberFormat="1" applyFont="1" applyBorder="1" applyAlignment="1">
      <alignment horizontal="left" vertical="center"/>
    </xf>
    <xf numFmtId="0" fontId="0" fillId="0" borderId="0" xfId="0" applyAlignment="1">
      <alignment vertical="center"/>
    </xf>
    <xf numFmtId="0" fontId="34" fillId="0" borderId="0" xfId="41" applyFont="1" applyAlignment="1">
      <alignment vertical="center"/>
    </xf>
    <xf numFmtId="0" fontId="0" fillId="0" borderId="0" xfId="0" applyAlignment="1">
      <alignment horizontal="right" vertical="center"/>
    </xf>
    <xf numFmtId="0" fontId="31" fillId="0" borderId="0" xfId="41" applyFont="1" applyAlignment="1">
      <alignment horizontal="left" vertical="top"/>
    </xf>
    <xf numFmtId="2" fontId="52" fillId="0" borderId="0" xfId="0" applyNumberFormat="1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1" fontId="8" fillId="0" borderId="2" xfId="0" applyNumberFormat="1" applyFont="1" applyBorder="1" applyAlignment="1">
      <alignment horizontal="right"/>
    </xf>
    <xf numFmtId="2" fontId="7" fillId="0" borderId="2" xfId="0" applyNumberFormat="1" applyFont="1" applyBorder="1" applyAlignment="1">
      <alignment horizontal="right" wrapText="1"/>
    </xf>
    <xf numFmtId="4" fontId="0" fillId="0" borderId="0" xfId="0" applyNumberFormat="1" applyAlignment="1">
      <alignment vertical="top"/>
    </xf>
    <xf numFmtId="0" fontId="9" fillId="0" borderId="2" xfId="0" applyFont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78" fillId="0" borderId="0" xfId="2" applyFont="1" applyAlignment="1" applyProtection="1">
      <alignment horizontal="left" vertical="center"/>
    </xf>
    <xf numFmtId="1" fontId="7" fillId="0" borderId="2" xfId="0" applyNumberFormat="1" applyFont="1" applyBorder="1" applyAlignment="1">
      <alignment horizontal="right"/>
    </xf>
    <xf numFmtId="0" fontId="0" fillId="0" borderId="15" xfId="0" applyBorder="1" applyAlignment="1">
      <alignment horizontal="right" vertical="center"/>
    </xf>
    <xf numFmtId="4" fontId="7" fillId="4" borderId="2" xfId="0" applyNumberFormat="1" applyFont="1" applyFill="1" applyBorder="1" applyAlignment="1">
      <alignment horizontal="right"/>
    </xf>
    <xf numFmtId="0" fontId="34" fillId="0" borderId="2" xfId="0" applyFont="1" applyBorder="1" applyAlignment="1">
      <alignment horizontal="left" vertical="top"/>
    </xf>
    <xf numFmtId="0" fontId="0" fillId="0" borderId="15" xfId="0" applyBorder="1" applyAlignment="1">
      <alignment vertical="top"/>
    </xf>
    <xf numFmtId="0" fontId="0" fillId="0" borderId="15" xfId="0" applyBorder="1" applyAlignment="1">
      <alignment vertical="center"/>
    </xf>
    <xf numFmtId="2" fontId="0" fillId="0" borderId="0" xfId="0" applyNumberFormat="1" applyAlignment="1">
      <alignment vertical="top"/>
    </xf>
    <xf numFmtId="1" fontId="4" fillId="0" borderId="2" xfId="41" applyNumberFormat="1" applyFont="1" applyBorder="1" applyAlignment="1">
      <alignment horizontal="right"/>
    </xf>
    <xf numFmtId="2" fontId="4" fillId="0" borderId="2" xfId="41" applyNumberFormat="1" applyFont="1" applyBorder="1" applyAlignment="1">
      <alignment horizontal="right"/>
    </xf>
    <xf numFmtId="4" fontId="4" fillId="0" borderId="2" xfId="41" applyNumberFormat="1" applyFont="1" applyBorder="1" applyAlignment="1">
      <alignment horizontal="right"/>
    </xf>
    <xf numFmtId="0" fontId="52" fillId="0" borderId="0" xfId="41" applyFont="1" applyAlignment="1">
      <alignment horizontal="left" vertical="center"/>
    </xf>
    <xf numFmtId="0" fontId="31" fillId="0" borderId="0" xfId="41" applyFont="1" applyAlignment="1">
      <alignment horizontal="left" vertical="center"/>
    </xf>
    <xf numFmtId="2" fontId="34" fillId="0" borderId="0" xfId="41" applyNumberFormat="1" applyFont="1" applyAlignment="1">
      <alignment horizontal="left" vertical="top"/>
    </xf>
    <xf numFmtId="0" fontId="34" fillId="0" borderId="0" xfId="41" applyFont="1"/>
    <xf numFmtId="0" fontId="53" fillId="0" borderId="2" xfId="41" applyFont="1" applyBorder="1" applyAlignment="1">
      <alignment horizontal="left" wrapText="1"/>
    </xf>
    <xf numFmtId="0" fontId="7" fillId="0" borderId="2" xfId="41" applyFont="1" applyBorder="1" applyAlignment="1">
      <alignment horizontal="left" wrapText="1"/>
    </xf>
    <xf numFmtId="2" fontId="7" fillId="0" borderId="2" xfId="41" applyNumberFormat="1" applyFont="1" applyBorder="1"/>
    <xf numFmtId="4" fontId="53" fillId="0" borderId="2" xfId="41" applyNumberFormat="1" applyFont="1" applyBorder="1" applyAlignment="1">
      <alignment horizontal="right"/>
    </xf>
    <xf numFmtId="39" fontId="53" fillId="0" borderId="2" xfId="41" applyNumberFormat="1" applyFont="1" applyBorder="1" applyAlignment="1">
      <alignment horizontal="center"/>
    </xf>
    <xf numFmtId="0" fontId="68" fillId="0" borderId="0" xfId="41" applyFont="1" applyAlignment="1">
      <alignment vertical="center"/>
    </xf>
    <xf numFmtId="3" fontId="4" fillId="0" borderId="2" xfId="41" applyNumberFormat="1" applyFont="1" applyBorder="1" applyAlignment="1">
      <alignment horizontal="right"/>
    </xf>
    <xf numFmtId="165" fontId="4" fillId="0" borderId="2" xfId="41" applyNumberFormat="1" applyFont="1" applyBorder="1" applyAlignment="1">
      <alignment horizontal="right"/>
    </xf>
    <xf numFmtId="4" fontId="4" fillId="0" borderId="2" xfId="41" applyNumberFormat="1" applyFont="1" applyBorder="1" applyAlignment="1">
      <alignment horizontal="right" vertical="center"/>
    </xf>
    <xf numFmtId="0" fontId="70" fillId="0" borderId="0" xfId="41" applyFont="1" applyAlignment="1">
      <alignment horizontal="left" vertical="center"/>
    </xf>
    <xf numFmtId="4" fontId="26" fillId="0" borderId="0" xfId="0" applyNumberFormat="1" applyFont="1" applyAlignment="1">
      <alignment horizontal="right" vertical="top"/>
    </xf>
    <xf numFmtId="0" fontId="23" fillId="0" borderId="0" xfId="0" applyFont="1" applyAlignment="1">
      <alignment horizontal="left" vertical="center"/>
    </xf>
    <xf numFmtId="39" fontId="27" fillId="0" borderId="0" xfId="0" applyNumberFormat="1" applyFont="1" applyAlignment="1">
      <alignment horizontal="right" vertical="center"/>
    </xf>
    <xf numFmtId="0" fontId="0" fillId="2" borderId="0" xfId="0" applyFill="1" applyAlignment="1">
      <alignment horizontal="left" vertical="top"/>
    </xf>
    <xf numFmtId="0" fontId="51" fillId="0" borderId="0" xfId="0" applyFont="1" applyAlignment="1">
      <alignment horizontal="left" vertical="center"/>
    </xf>
    <xf numFmtId="2" fontId="51" fillId="0" borderId="0" xfId="0" applyNumberFormat="1" applyFont="1" applyAlignment="1">
      <alignment vertical="top"/>
    </xf>
    <xf numFmtId="0" fontId="51" fillId="0" borderId="0" xfId="0" applyFont="1" applyAlignment="1">
      <alignment vertical="top"/>
    </xf>
    <xf numFmtId="0" fontId="56" fillId="0" borderId="0" xfId="0" applyFont="1" applyAlignment="1">
      <alignment horizontal="left" vertical="top"/>
    </xf>
    <xf numFmtId="0" fontId="70" fillId="0" borderId="0" xfId="41" applyFont="1" applyAlignment="1">
      <alignment vertical="center"/>
    </xf>
    <xf numFmtId="0" fontId="5" fillId="0" borderId="2" xfId="0" applyFont="1" applyBorder="1" applyAlignment="1">
      <alignment horizontal="left"/>
    </xf>
    <xf numFmtId="0" fontId="5" fillId="0" borderId="2" xfId="0" applyFont="1" applyBorder="1" applyAlignment="1">
      <alignment horizontal="left" shrinkToFit="1"/>
    </xf>
    <xf numFmtId="4" fontId="5" fillId="0" borderId="2" xfId="0" applyNumberFormat="1" applyFont="1" applyBorder="1" applyAlignment="1">
      <alignment shrinkToFit="1"/>
    </xf>
    <xf numFmtId="0" fontId="24" fillId="0" borderId="2" xfId="0" applyFont="1" applyBorder="1" applyAlignment="1">
      <alignment horizontal="left"/>
    </xf>
    <xf numFmtId="4" fontId="24" fillId="0" borderId="2" xfId="0" applyNumberFormat="1" applyFont="1" applyBorder="1" applyAlignment="1">
      <alignment shrinkToFit="1"/>
    </xf>
    <xf numFmtId="0" fontId="76" fillId="0" borderId="0" xfId="41" applyFont="1" applyAlignment="1">
      <alignment vertical="center"/>
    </xf>
    <xf numFmtId="0" fontId="77" fillId="0" borderId="0" xfId="0" applyFont="1" applyAlignment="1">
      <alignment horizontal="left" vertical="center"/>
    </xf>
    <xf numFmtId="0" fontId="0" fillId="0" borderId="0" xfId="0" applyAlignment="1">
      <alignment horizontal="right" vertical="top"/>
    </xf>
    <xf numFmtId="3" fontId="8" fillId="0" borderId="2" xfId="41" applyNumberFormat="1" applyFont="1" applyBorder="1" applyAlignment="1">
      <alignment horizontal="right"/>
    </xf>
    <xf numFmtId="0" fontId="64" fillId="0" borderId="0" xfId="0" applyFont="1" applyAlignment="1">
      <alignment horizontal="left" vertical="center"/>
    </xf>
    <xf numFmtId="0" fontId="0" fillId="2" borderId="2" xfId="0" applyFill="1" applyBorder="1" applyAlignment="1">
      <alignment horizontal="left" vertical="top"/>
    </xf>
    <xf numFmtId="4" fontId="8" fillId="4" borderId="2" xfId="0" applyNumberFormat="1" applyFont="1" applyFill="1" applyBorder="1" applyAlignment="1">
      <alignment horizontal="right"/>
    </xf>
    <xf numFmtId="0" fontId="0" fillId="0" borderId="0" xfId="0" applyAlignment="1">
      <alignment horizontal="left" vertical="center"/>
    </xf>
    <xf numFmtId="2" fontId="8" fillId="0" borderId="2" xfId="0" applyNumberFormat="1" applyFont="1" applyBorder="1" applyAlignment="1">
      <alignment horizontal="right"/>
    </xf>
    <xf numFmtId="2" fontId="29" fillId="0" borderId="0" xfId="0" applyNumberFormat="1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1" fillId="0" borderId="0" xfId="0" applyFont="1" applyAlignment="1">
      <alignment horizontal="right" vertical="center"/>
    </xf>
    <xf numFmtId="166" fontId="32" fillId="0" borderId="0" xfId="0" applyNumberFormat="1" applyFont="1" applyAlignment="1">
      <alignment vertical="center"/>
    </xf>
    <xf numFmtId="0" fontId="33" fillId="0" borderId="0" xfId="0" applyFont="1" applyAlignment="1">
      <alignment vertical="center"/>
    </xf>
    <xf numFmtId="2" fontId="19" fillId="0" borderId="2" xfId="0" applyNumberFormat="1" applyFont="1" applyBorder="1" applyAlignment="1">
      <alignment horizontal="right"/>
    </xf>
    <xf numFmtId="0" fontId="37" fillId="0" borderId="0" xfId="2" applyFont="1" applyAlignment="1" applyProtection="1">
      <alignment horizontal="left" vertical="center"/>
    </xf>
    <xf numFmtId="0" fontId="76" fillId="0" borderId="0" xfId="2" applyFont="1" applyAlignment="1" applyProtection="1">
      <alignment horizontal="left" vertical="center"/>
    </xf>
    <xf numFmtId="2" fontId="9" fillId="0" borderId="0" xfId="2" applyNumberFormat="1" applyAlignment="1" applyProtection="1">
      <alignment horizontal="left" vertical="top"/>
    </xf>
    <xf numFmtId="0" fontId="32" fillId="0" borderId="0" xfId="2" applyFont="1" applyAlignment="1" applyProtection="1">
      <alignment horizontal="left" vertical="center"/>
    </xf>
    <xf numFmtId="0" fontId="42" fillId="0" borderId="0" xfId="2" applyFont="1" applyAlignment="1" applyProtection="1">
      <alignment horizontal="left" vertical="center"/>
    </xf>
    <xf numFmtId="4" fontId="70" fillId="0" borderId="0" xfId="2" applyNumberFormat="1" applyFont="1" applyAlignment="1" applyProtection="1">
      <alignment horizontal="left" vertical="center"/>
    </xf>
    <xf numFmtId="0" fontId="52" fillId="0" borderId="0" xfId="2" applyFont="1" applyAlignment="1" applyProtection="1">
      <alignment horizontal="left" vertical="center"/>
    </xf>
    <xf numFmtId="3" fontId="35" fillId="0" borderId="2" xfId="0" applyNumberFormat="1" applyFont="1" applyBorder="1" applyAlignment="1">
      <alignment horizontal="right"/>
    </xf>
    <xf numFmtId="0" fontId="35" fillId="0" borderId="2" xfId="0" applyFont="1" applyBorder="1" applyAlignment="1">
      <alignment horizontal="left" wrapText="1"/>
    </xf>
    <xf numFmtId="2" fontId="35" fillId="0" borderId="2" xfId="0" applyNumberFormat="1" applyFont="1" applyBorder="1" applyAlignment="1">
      <alignment horizontal="right"/>
    </xf>
    <xf numFmtId="4" fontId="35" fillId="0" borderId="2" xfId="0" applyNumberFormat="1" applyFont="1" applyBorder="1" applyAlignment="1">
      <alignment horizontal="right"/>
    </xf>
    <xf numFmtId="39" fontId="35" fillId="0" borderId="2" xfId="0" applyNumberFormat="1" applyFont="1" applyBorder="1" applyAlignment="1">
      <alignment horizontal="center"/>
    </xf>
    <xf numFmtId="0" fontId="36" fillId="0" borderId="2" xfId="0" applyFont="1" applyBorder="1" applyAlignment="1">
      <alignment horizontal="left" wrapText="1"/>
    </xf>
    <xf numFmtId="2" fontId="38" fillId="0" borderId="2" xfId="0" applyNumberFormat="1" applyFont="1" applyBorder="1" applyAlignment="1">
      <alignment horizontal="right"/>
    </xf>
    <xf numFmtId="166" fontId="9" fillId="0" borderId="0" xfId="2" applyNumberFormat="1" applyAlignment="1" applyProtection="1">
      <alignment horizontal="left" vertical="top"/>
    </xf>
    <xf numFmtId="0" fontId="70" fillId="0" borderId="0" xfId="2" applyFont="1" applyAlignment="1" applyProtection="1">
      <alignment horizontal="left" vertical="center"/>
    </xf>
    <xf numFmtId="4" fontId="37" fillId="0" borderId="0" xfId="2" applyNumberFormat="1" applyFont="1" applyAlignment="1" applyProtection="1">
      <alignment horizontal="left" vertical="center"/>
    </xf>
    <xf numFmtId="0" fontId="54" fillId="0" borderId="0" xfId="0" applyFont="1" applyAlignment="1">
      <alignment horizontal="left" vertical="top"/>
    </xf>
    <xf numFmtId="0" fontId="60" fillId="0" borderId="0" xfId="0" applyFont="1" applyAlignment="1">
      <alignment horizontal="left" vertical="center"/>
    </xf>
    <xf numFmtId="0" fontId="61" fillId="0" borderId="0" xfId="0" applyFont="1" applyAlignment="1">
      <alignment horizontal="right" vertical="center"/>
    </xf>
    <xf numFmtId="166" fontId="62" fillId="0" borderId="0" xfId="0" applyNumberFormat="1" applyFont="1" applyAlignment="1">
      <alignment vertical="center"/>
    </xf>
    <xf numFmtId="0" fontId="63" fillId="0" borderId="0" xfId="0" applyFont="1" applyAlignment="1">
      <alignment vertical="center"/>
    </xf>
    <xf numFmtId="0" fontId="0" fillId="3" borderId="0" xfId="0" applyFill="1" applyAlignment="1">
      <alignment vertical="top"/>
    </xf>
    <xf numFmtId="39" fontId="37" fillId="0" borderId="0" xfId="0" applyNumberFormat="1" applyFont="1" applyAlignment="1">
      <alignment vertical="center"/>
    </xf>
    <xf numFmtId="2" fontId="71" fillId="0" borderId="0" xfId="2" applyNumberFormat="1" applyFont="1" applyAlignment="1" applyProtection="1">
      <alignment horizontal="left" vertical="center"/>
    </xf>
    <xf numFmtId="0" fontId="65" fillId="0" borderId="0" xfId="0" applyFont="1" applyAlignment="1">
      <alignment horizontal="left" vertical="top"/>
    </xf>
    <xf numFmtId="0" fontId="71" fillId="0" borderId="0" xfId="2" applyFont="1" applyAlignment="1" applyProtection="1">
      <alignment horizontal="left" vertical="center"/>
    </xf>
    <xf numFmtId="37" fontId="10" fillId="0" borderId="0" xfId="42" applyNumberFormat="1" applyFont="1" applyAlignment="1" applyProtection="1">
      <alignment horizontal="right"/>
    </xf>
    <xf numFmtId="0" fontId="10" fillId="0" borderId="0" xfId="42" applyFont="1" applyAlignment="1" applyProtection="1">
      <alignment horizontal="left" wrapText="1"/>
    </xf>
    <xf numFmtId="165" fontId="10" fillId="0" borderId="0" xfId="42" applyNumberFormat="1" applyFont="1" applyAlignment="1" applyProtection="1">
      <alignment horizontal="right"/>
    </xf>
    <xf numFmtId="4" fontId="10" fillId="0" borderId="0" xfId="42" applyNumberFormat="1" applyFont="1" applyAlignment="1" applyProtection="1">
      <alignment horizontal="right"/>
    </xf>
    <xf numFmtId="37" fontId="34" fillId="0" borderId="0" xfId="42" applyNumberFormat="1" applyAlignment="1" applyProtection="1">
      <alignment horizontal="right" vertical="top"/>
    </xf>
    <xf numFmtId="0" fontId="34" fillId="0" borderId="0" xfId="42" applyAlignment="1" applyProtection="1">
      <alignment horizontal="left" vertical="top" wrapText="1"/>
    </xf>
    <xf numFmtId="165" fontId="34" fillId="0" borderId="0" xfId="42" applyNumberFormat="1" applyAlignment="1" applyProtection="1">
      <alignment horizontal="right" vertical="top"/>
    </xf>
    <xf numFmtId="4" fontId="34" fillId="0" borderId="0" xfId="42" applyNumberFormat="1" applyAlignment="1" applyProtection="1">
      <alignment horizontal="right" vertical="top"/>
    </xf>
    <xf numFmtId="0" fontId="1" fillId="0" borderId="0" xfId="42" applyFont="1" applyAlignment="1" applyProtection="1">
      <alignment horizontal="left" vertical="top"/>
    </xf>
    <xf numFmtId="0" fontId="4" fillId="0" borderId="3" xfId="42" applyFont="1" applyBorder="1" applyAlignment="1" applyProtection="1">
      <alignment horizontal="left"/>
    </xf>
    <xf numFmtId="0" fontId="8" fillId="0" borderId="4" xfId="42" applyFont="1" applyBorder="1" applyAlignment="1" applyProtection="1">
      <alignment horizontal="center"/>
    </xf>
    <xf numFmtId="165" fontId="8" fillId="0" borderId="4" xfId="42" applyNumberFormat="1" applyFont="1" applyBorder="1" applyAlignment="1" applyProtection="1">
      <alignment horizontal="right"/>
    </xf>
    <xf numFmtId="4" fontId="8" fillId="0" borderId="4" xfId="42" applyNumberFormat="1" applyFont="1" applyBorder="1" applyAlignment="1" applyProtection="1">
      <alignment horizontal="right"/>
    </xf>
    <xf numFmtId="4" fontId="4" fillId="0" borderId="1" xfId="42" applyNumberFormat="1" applyFont="1" applyBorder="1" applyAlignment="1" applyProtection="1">
      <alignment horizontal="right"/>
    </xf>
    <xf numFmtId="4" fontId="34" fillId="0" borderId="0" xfId="42" applyNumberFormat="1" applyAlignment="1" applyProtection="1">
      <alignment horizontal="left" vertical="top"/>
    </xf>
    <xf numFmtId="37" fontId="8" fillId="0" borderId="0" xfId="42" applyNumberFormat="1" applyFont="1" applyAlignment="1" applyProtection="1">
      <alignment horizontal="right"/>
    </xf>
    <xf numFmtId="0" fontId="8" fillId="0" borderId="0" xfId="42" applyFont="1" applyAlignment="1" applyProtection="1">
      <alignment horizontal="left" wrapText="1"/>
    </xf>
    <xf numFmtId="0" fontId="5" fillId="0" borderId="0" xfId="42" applyFont="1" applyAlignment="1" applyProtection="1">
      <alignment horizontal="left" wrapText="1"/>
    </xf>
    <xf numFmtId="0" fontId="8" fillId="0" borderId="0" xfId="42" applyFont="1" applyAlignment="1" applyProtection="1">
      <alignment horizontal="center" wrapText="1"/>
    </xf>
    <xf numFmtId="165" fontId="8" fillId="0" borderId="0" xfId="42" applyNumberFormat="1" applyFont="1" applyAlignment="1" applyProtection="1">
      <alignment horizontal="right"/>
    </xf>
    <xf numFmtId="39" fontId="8" fillId="0" borderId="0" xfId="42" applyNumberFormat="1" applyFont="1" applyAlignment="1" applyProtection="1">
      <alignment horizontal="right"/>
    </xf>
    <xf numFmtId="39" fontId="5" fillId="0" borderId="0" xfId="42" applyNumberFormat="1" applyFont="1" applyAlignment="1" applyProtection="1">
      <alignment horizontal="right"/>
    </xf>
    <xf numFmtId="0" fontId="13" fillId="0" borderId="0" xfId="1" applyFont="1" applyAlignment="1">
      <alignment vertical="center"/>
    </xf>
    <xf numFmtId="0" fontId="13" fillId="0" borderId="0" xfId="1" applyFont="1" applyAlignment="1">
      <alignment horizontal="center" vertical="center" wrapText="1"/>
    </xf>
    <xf numFmtId="0" fontId="34" fillId="0" borderId="0" xfId="42" applyAlignment="1" applyProtection="1">
      <alignment vertical="top"/>
    </xf>
    <xf numFmtId="166" fontId="34" fillId="0" borderId="0" xfId="42" applyNumberFormat="1" applyAlignment="1" applyProtection="1">
      <alignment vertical="top"/>
    </xf>
    <xf numFmtId="39" fontId="9" fillId="0" borderId="0" xfId="2" applyNumberFormat="1" applyAlignment="1" applyProtection="1">
      <alignment horizontal="right" vertical="top"/>
    </xf>
    <xf numFmtId="0" fontId="1" fillId="0" borderId="0" xfId="55" applyAlignment="1">
      <alignment vertical="top"/>
    </xf>
    <xf numFmtId="165" fontId="9" fillId="0" borderId="0" xfId="2" applyNumberFormat="1" applyAlignment="1" applyProtection="1">
      <alignment horizontal="right" vertical="top"/>
    </xf>
    <xf numFmtId="4" fontId="5" fillId="5" borderId="2" xfId="0" applyNumberFormat="1" applyFont="1" applyFill="1" applyBorder="1" applyAlignment="1" applyProtection="1">
      <alignment horizontal="right"/>
      <protection locked="0"/>
    </xf>
    <xf numFmtId="4" fontId="5" fillId="5" borderId="2" xfId="41" applyNumberFormat="1" applyFont="1" applyFill="1" applyBorder="1" applyAlignment="1" applyProtection="1">
      <alignment shrinkToFit="1"/>
      <protection locked="0"/>
    </xf>
    <xf numFmtId="4" fontId="5" fillId="5" borderId="2" xfId="10" applyNumberFormat="1" applyFont="1" applyFill="1" applyBorder="1" applyAlignment="1">
      <alignment horizontal="right"/>
      <protection locked="0"/>
    </xf>
    <xf numFmtId="4" fontId="5" fillId="5" borderId="2" xfId="41" applyNumberFormat="1" applyFont="1" applyFill="1" applyBorder="1" applyAlignment="1" applyProtection="1">
      <alignment horizontal="right"/>
      <protection locked="0"/>
    </xf>
    <xf numFmtId="4" fontId="7" fillId="5" borderId="2" xfId="0" applyNumberFormat="1" applyFont="1" applyFill="1" applyBorder="1" applyAlignment="1" applyProtection="1">
      <alignment horizontal="right"/>
      <protection locked="0"/>
    </xf>
    <xf numFmtId="4" fontId="5" fillId="5" borderId="2" xfId="0" applyNumberFormat="1" applyFont="1" applyFill="1" applyBorder="1" applyAlignment="1" applyProtection="1">
      <alignment shrinkToFit="1"/>
      <protection locked="0"/>
    </xf>
    <xf numFmtId="4" fontId="35" fillId="5" borderId="2" xfId="0" applyNumberFormat="1" applyFont="1" applyFill="1" applyBorder="1" applyAlignment="1" applyProtection="1">
      <alignment horizontal="right"/>
      <protection locked="0"/>
    </xf>
    <xf numFmtId="0" fontId="4" fillId="0" borderId="0" xfId="2" applyFont="1" applyAlignment="1" applyProtection="1">
      <alignment horizontal="left" vertical="center" wrapText="1"/>
    </xf>
    <xf numFmtId="0" fontId="34" fillId="0" borderId="0" xfId="41" applyFont="1" applyAlignment="1">
      <alignment horizontal="left" vertical="center" wrapText="1"/>
    </xf>
    <xf numFmtId="0" fontId="4" fillId="0" borderId="0" xfId="2" applyFont="1" applyAlignment="1" applyProtection="1">
      <alignment horizontal="left" wrapText="1"/>
    </xf>
    <xf numFmtId="0" fontId="81" fillId="0" borderId="0" xfId="1" applyFont="1" applyAlignment="1">
      <alignment horizontal="left" vertical="center" wrapText="1"/>
    </xf>
    <xf numFmtId="0" fontId="81" fillId="0" borderId="0" xfId="89" applyFont="1" applyAlignment="1">
      <alignment horizontal="left" vertical="center" wrapText="1"/>
    </xf>
    <xf numFmtId="0" fontId="13" fillId="0" borderId="0" xfId="1" applyFont="1" applyAlignment="1">
      <alignment vertical="center" wrapText="1"/>
    </xf>
    <xf numFmtId="0" fontId="9" fillId="0" borderId="0" xfId="42" applyFont="1" applyAlignment="1" applyProtection="1">
      <alignment vertical="center" wrapText="1"/>
    </xf>
    <xf numFmtId="0" fontId="0" fillId="0" borderId="0" xfId="0" applyAlignment="1">
      <alignment horizontal="left" wrapText="1"/>
    </xf>
    <xf numFmtId="0" fontId="34" fillId="0" borderId="0" xfId="41" applyFont="1" applyAlignment="1">
      <alignment horizontal="left" wrapText="1"/>
    </xf>
    <xf numFmtId="37" fontId="4" fillId="0" borderId="3" xfId="42" applyNumberFormat="1" applyFont="1" applyBorder="1" applyAlignment="1" applyProtection="1">
      <alignment horizontal="center"/>
    </xf>
    <xf numFmtId="0" fontId="11" fillId="0" borderId="4" xfId="42" applyFont="1" applyBorder="1" applyAlignment="1" applyProtection="1">
      <alignment horizontal="center"/>
    </xf>
    <xf numFmtId="0" fontId="11" fillId="0" borderId="5" xfId="42" applyFont="1" applyBorder="1" applyAlignment="1" applyProtection="1">
      <alignment horizontal="center"/>
    </xf>
    <xf numFmtId="0" fontId="34" fillId="0" borderId="0" xfId="42" applyAlignment="1" applyProtection="1">
      <alignment vertical="center" wrapText="1"/>
    </xf>
    <xf numFmtId="0" fontId="9" fillId="0" borderId="0" xfId="2" applyAlignment="1" applyProtection="1">
      <alignment vertical="center" wrapText="1"/>
    </xf>
    <xf numFmtId="4" fontId="5" fillId="0" borderId="16" xfId="41" applyNumberFormat="1" applyFont="1" applyBorder="1" applyAlignment="1">
      <alignment horizontal="center" wrapText="1"/>
    </xf>
    <xf numFmtId="4" fontId="5" fillId="0" borderId="17" xfId="41" applyNumberFormat="1" applyFont="1" applyBorder="1" applyAlignment="1">
      <alignment horizontal="center" wrapText="1"/>
    </xf>
  </cellXfs>
  <cellStyles count="90">
    <cellStyle name="1D čísla" xfId="20" xr:uid="{00000000-0005-0000-0000-000000000000}"/>
    <cellStyle name="2D čísla" xfId="21" xr:uid="{00000000-0005-0000-0000-000001000000}"/>
    <cellStyle name="3D čísla" xfId="22" xr:uid="{00000000-0005-0000-0000-000002000000}"/>
    <cellStyle name="Celá čísla" xfId="23" xr:uid="{00000000-0005-0000-0000-000003000000}"/>
    <cellStyle name="čárky 2" xfId="24" xr:uid="{00000000-0005-0000-0000-000004000000}"/>
    <cellStyle name="čárky 2 2" xfId="25" xr:uid="{00000000-0005-0000-0000-000005000000}"/>
    <cellStyle name="čárky 2 2 2" xfId="26" xr:uid="{00000000-0005-0000-0000-000006000000}"/>
    <cellStyle name="čárky 2 3" xfId="27" xr:uid="{00000000-0005-0000-0000-000007000000}"/>
    <cellStyle name="čárky 2 3 2" xfId="28" xr:uid="{00000000-0005-0000-0000-000008000000}"/>
    <cellStyle name="čárky 3" xfId="29" xr:uid="{00000000-0005-0000-0000-000009000000}"/>
    <cellStyle name="čárky 3 2" xfId="30" xr:uid="{00000000-0005-0000-0000-00000A000000}"/>
    <cellStyle name="čárky 3 2 2" xfId="31" xr:uid="{00000000-0005-0000-0000-00000B000000}"/>
    <cellStyle name="čárky 4" xfId="32" xr:uid="{00000000-0005-0000-0000-00000C000000}"/>
    <cellStyle name="Hlavička" xfId="33" xr:uid="{00000000-0005-0000-0000-00000D000000}"/>
    <cellStyle name="Hypertextový odkaz" xfId="18" builtinId="8"/>
    <cellStyle name="Hypertextový odkaz 2" xfId="34" xr:uid="{00000000-0005-0000-0000-00000F000000}"/>
    <cellStyle name="Hypertextový odkaz 3" xfId="35" xr:uid="{00000000-0005-0000-0000-000010000000}"/>
    <cellStyle name="Nadpis listu" xfId="36" xr:uid="{00000000-0005-0000-0000-000011000000}"/>
    <cellStyle name="Normal_Power Voltage Bill 08.06" xfId="3" xr:uid="{00000000-0005-0000-0000-000012000000}"/>
    <cellStyle name="Normale_Complete_official_price_list_2007CZ" xfId="4" xr:uid="{00000000-0005-0000-0000-000013000000}"/>
    <cellStyle name="Normální" xfId="0" builtinId="0"/>
    <cellStyle name="Normální 10" xfId="5" xr:uid="{00000000-0005-0000-0000-000015000000}"/>
    <cellStyle name="Normální 10 2" xfId="37" xr:uid="{00000000-0005-0000-0000-000016000000}"/>
    <cellStyle name="normální 11" xfId="38" xr:uid="{00000000-0005-0000-0000-000017000000}"/>
    <cellStyle name="normální 11 2" xfId="39" xr:uid="{00000000-0005-0000-0000-000018000000}"/>
    <cellStyle name="Normální 12" xfId="40" xr:uid="{00000000-0005-0000-0000-000019000000}"/>
    <cellStyle name="Normální 12 2" xfId="86" xr:uid="{00000000-0005-0000-0000-00001A000000}"/>
    <cellStyle name="Normální 13" xfId="41" xr:uid="{00000000-0005-0000-0000-00001B000000}"/>
    <cellStyle name="normální 14" xfId="42" xr:uid="{00000000-0005-0000-0000-00001C000000}"/>
    <cellStyle name="normální 15" xfId="83" xr:uid="{00000000-0005-0000-0000-00001D000000}"/>
    <cellStyle name="normální 16" xfId="85" xr:uid="{00000000-0005-0000-0000-00001E000000}"/>
    <cellStyle name="Normální 17" xfId="87" xr:uid="{00000000-0005-0000-0000-00001F000000}"/>
    <cellStyle name="Normální 2" xfId="2" xr:uid="{00000000-0005-0000-0000-000020000000}"/>
    <cellStyle name="normální 2 2" xfId="16" xr:uid="{00000000-0005-0000-0000-000021000000}"/>
    <cellStyle name="normální 2 2 2" xfId="43" xr:uid="{00000000-0005-0000-0000-000022000000}"/>
    <cellStyle name="normální 2 2 3" xfId="44" xr:uid="{00000000-0005-0000-0000-000023000000}"/>
    <cellStyle name="normální 2 2 4" xfId="45" xr:uid="{00000000-0005-0000-0000-000024000000}"/>
    <cellStyle name="Normální 2 3" xfId="46" xr:uid="{00000000-0005-0000-0000-000025000000}"/>
    <cellStyle name="Normální 2 3 2" xfId="47" xr:uid="{00000000-0005-0000-0000-000026000000}"/>
    <cellStyle name="Normální 2 4" xfId="48" xr:uid="{00000000-0005-0000-0000-000027000000}"/>
    <cellStyle name="Normální 2 4 2" xfId="49" xr:uid="{00000000-0005-0000-0000-000028000000}"/>
    <cellStyle name="normální 2 5" xfId="50" xr:uid="{00000000-0005-0000-0000-000029000000}"/>
    <cellStyle name="normální 2 6" xfId="51" xr:uid="{00000000-0005-0000-0000-00002A000000}"/>
    <cellStyle name="Normální 2 7" xfId="52" xr:uid="{00000000-0005-0000-0000-00002B000000}"/>
    <cellStyle name="normální 2 8" xfId="53" xr:uid="{00000000-0005-0000-0000-00002C000000}"/>
    <cellStyle name="normální 2 8 2" xfId="54" xr:uid="{00000000-0005-0000-0000-00002D000000}"/>
    <cellStyle name="Normální 3" xfId="6" xr:uid="{00000000-0005-0000-0000-00002E000000}"/>
    <cellStyle name="Normální 3 2" xfId="15" xr:uid="{00000000-0005-0000-0000-00002F000000}"/>
    <cellStyle name="Normální 3 3" xfId="55" xr:uid="{00000000-0005-0000-0000-000030000000}"/>
    <cellStyle name="Normální 4" xfId="7" xr:uid="{00000000-0005-0000-0000-000031000000}"/>
    <cellStyle name="Normální 4 10" xfId="56" xr:uid="{00000000-0005-0000-0000-000032000000}"/>
    <cellStyle name="normální 4 2" xfId="57" xr:uid="{00000000-0005-0000-0000-000033000000}"/>
    <cellStyle name="Normální 4 3" xfId="58" xr:uid="{00000000-0005-0000-0000-000034000000}"/>
    <cellStyle name="Normální 4 4" xfId="59" xr:uid="{00000000-0005-0000-0000-000035000000}"/>
    <cellStyle name="Normální 4 5" xfId="60" xr:uid="{00000000-0005-0000-0000-000036000000}"/>
    <cellStyle name="Normální 4 6" xfId="61" xr:uid="{00000000-0005-0000-0000-000037000000}"/>
    <cellStyle name="Normální 4 7" xfId="62" xr:uid="{00000000-0005-0000-0000-000038000000}"/>
    <cellStyle name="Normální 4 8" xfId="63" xr:uid="{00000000-0005-0000-0000-000039000000}"/>
    <cellStyle name="Normální 4 9" xfId="64" xr:uid="{00000000-0005-0000-0000-00003A000000}"/>
    <cellStyle name="Normální 5" xfId="8" xr:uid="{00000000-0005-0000-0000-00003B000000}"/>
    <cellStyle name="normální 5 10" xfId="65" xr:uid="{00000000-0005-0000-0000-00003C000000}"/>
    <cellStyle name="normální 5 2" xfId="66" xr:uid="{00000000-0005-0000-0000-00003D000000}"/>
    <cellStyle name="normální 5 3" xfId="67" xr:uid="{00000000-0005-0000-0000-00003E000000}"/>
    <cellStyle name="Normální 57" xfId="68" xr:uid="{00000000-0005-0000-0000-00003F000000}"/>
    <cellStyle name="Normální 6" xfId="9" xr:uid="{00000000-0005-0000-0000-000040000000}"/>
    <cellStyle name="normální 6 2" xfId="69" xr:uid="{00000000-0005-0000-0000-000041000000}"/>
    <cellStyle name="normální 6 3" xfId="70" xr:uid="{00000000-0005-0000-0000-000042000000}"/>
    <cellStyle name="normální 6 4" xfId="71" xr:uid="{00000000-0005-0000-0000-000043000000}"/>
    <cellStyle name="Normální 7" xfId="10" xr:uid="{00000000-0005-0000-0000-000044000000}"/>
    <cellStyle name="normální 7 2" xfId="72" xr:uid="{00000000-0005-0000-0000-000045000000}"/>
    <cellStyle name="normální 7 3" xfId="73" xr:uid="{00000000-0005-0000-0000-000046000000}"/>
    <cellStyle name="Normální 8" xfId="14" xr:uid="{00000000-0005-0000-0000-000047000000}"/>
    <cellStyle name="normální 8 2" xfId="74" xr:uid="{00000000-0005-0000-0000-000048000000}"/>
    <cellStyle name="Normální 8 2 2" xfId="84" xr:uid="{00000000-0005-0000-0000-000049000000}"/>
    <cellStyle name="normální 8 3" xfId="75" xr:uid="{00000000-0005-0000-0000-00004A000000}"/>
    <cellStyle name="normální 9" xfId="17" xr:uid="{00000000-0005-0000-0000-00004B000000}"/>
    <cellStyle name="normální 9 2" xfId="19" xr:uid="{00000000-0005-0000-0000-00004C000000}"/>
    <cellStyle name="normální 9 3" xfId="76" xr:uid="{00000000-0005-0000-0000-00004D000000}"/>
    <cellStyle name="normální 9 4" xfId="77" xr:uid="{00000000-0005-0000-0000-00004E000000}"/>
    <cellStyle name="normální 9 5" xfId="82" xr:uid="{00000000-0005-0000-0000-00004F000000}"/>
    <cellStyle name="Normální 9 6" xfId="88" xr:uid="{00000000-0005-0000-0000-000050000000}"/>
    <cellStyle name="normální_POL.XLS" xfId="1" xr:uid="{00000000-0005-0000-0000-000051000000}"/>
    <cellStyle name="normální_POL.XLS 2" xfId="89" xr:uid="{00000000-0005-0000-0000-000052000000}"/>
    <cellStyle name="Podhlavička" xfId="78" xr:uid="{00000000-0005-0000-0000-000053000000}"/>
    <cellStyle name="pozice" xfId="79" xr:uid="{00000000-0005-0000-0000-000054000000}"/>
    <cellStyle name="pozice 2" xfId="80" xr:uid="{00000000-0005-0000-0000-000055000000}"/>
    <cellStyle name="procent 2" xfId="81" xr:uid="{00000000-0005-0000-0000-000056000000}"/>
    <cellStyle name="Styl 1" xfId="11" xr:uid="{00000000-0005-0000-0000-000057000000}"/>
    <cellStyle name="Währung" xfId="12" xr:uid="{00000000-0005-0000-0000-000058000000}"/>
    <cellStyle name="標準_IPS alpha BOQ ME forms detail_Mechanical_El." xfId="13" xr:uid="{00000000-0005-0000-0000-000059000000}"/>
  </cellStyles>
  <dxfs count="0"/>
  <tableStyles count="0" defaultTableStyle="TableStyleMedium2" defaultPivotStyle="PivotStyleMedium9"/>
  <colors>
    <mruColors>
      <color rgb="FF00FFCC"/>
      <color rgb="FFFF00FF"/>
      <color rgb="FF66FF33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70%20Nemocnice%20Frydek-Mistek/470-02%20Stav%20upravy%20ocni%20a%20ORL/4%20-%20PD/5%20-%20DSP+DPS/O&#268;N&#205;%20-%20A%20-%201.NP/ROZPOCET/ROZPOCET-EXCEL/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49%20Mesto%20Bilovec/01%20Nastavba%20domu%20c.488/4%20-%20PD/7%20-%20DPS/ROZPOCET/TO-344-06%20DPS%20-%20SOUHR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S18"/>
  <sheetViews>
    <sheetView zoomScaleNormal="100" workbookViewId="0"/>
  </sheetViews>
  <sheetFormatPr defaultRowHeight="10.5"/>
  <cols>
    <col min="1" max="1" width="11.7109375" style="37" customWidth="1"/>
    <col min="2" max="2" width="68" style="37" customWidth="1"/>
    <col min="3" max="3" width="18.7109375" style="37" customWidth="1"/>
    <col min="4" max="255" width="9.140625" style="37"/>
    <col min="256" max="256" width="11.7109375" style="37" customWidth="1"/>
    <col min="257" max="257" width="49.28515625" style="37" customWidth="1"/>
    <col min="258" max="259" width="17" style="37" customWidth="1"/>
    <col min="260" max="511" width="9.140625" style="37"/>
    <col min="512" max="512" width="11.7109375" style="37" customWidth="1"/>
    <col min="513" max="513" width="49.28515625" style="37" customWidth="1"/>
    <col min="514" max="515" width="17" style="37" customWidth="1"/>
    <col min="516" max="767" width="9.140625" style="37"/>
    <col min="768" max="768" width="11.7109375" style="37" customWidth="1"/>
    <col min="769" max="769" width="49.28515625" style="37" customWidth="1"/>
    <col min="770" max="771" width="17" style="37" customWidth="1"/>
    <col min="772" max="1023" width="9.140625" style="37"/>
    <col min="1024" max="1024" width="11.7109375" style="37" customWidth="1"/>
    <col min="1025" max="1025" width="49.28515625" style="37" customWidth="1"/>
    <col min="1026" max="1027" width="17" style="37" customWidth="1"/>
    <col min="1028" max="1279" width="9.140625" style="37"/>
    <col min="1280" max="1280" width="11.7109375" style="37" customWidth="1"/>
    <col min="1281" max="1281" width="49.28515625" style="37" customWidth="1"/>
    <col min="1282" max="1283" width="17" style="37" customWidth="1"/>
    <col min="1284" max="1535" width="9.140625" style="37"/>
    <col min="1536" max="1536" width="11.7109375" style="37" customWidth="1"/>
    <col min="1537" max="1537" width="49.28515625" style="37" customWidth="1"/>
    <col min="1538" max="1539" width="17" style="37" customWidth="1"/>
    <col min="1540" max="1791" width="9.140625" style="37"/>
    <col min="1792" max="1792" width="11.7109375" style="37" customWidth="1"/>
    <col min="1793" max="1793" width="49.28515625" style="37" customWidth="1"/>
    <col min="1794" max="1795" width="17" style="37" customWidth="1"/>
    <col min="1796" max="2047" width="9.140625" style="37"/>
    <col min="2048" max="2048" width="11.7109375" style="37" customWidth="1"/>
    <col min="2049" max="2049" width="49.28515625" style="37" customWidth="1"/>
    <col min="2050" max="2051" width="17" style="37" customWidth="1"/>
    <col min="2052" max="2303" width="9.140625" style="37"/>
    <col min="2304" max="2304" width="11.7109375" style="37" customWidth="1"/>
    <col min="2305" max="2305" width="49.28515625" style="37" customWidth="1"/>
    <col min="2306" max="2307" width="17" style="37" customWidth="1"/>
    <col min="2308" max="2559" width="9.140625" style="37"/>
    <col min="2560" max="2560" width="11.7109375" style="37" customWidth="1"/>
    <col min="2561" max="2561" width="49.28515625" style="37" customWidth="1"/>
    <col min="2562" max="2563" width="17" style="37" customWidth="1"/>
    <col min="2564" max="2815" width="9.140625" style="37"/>
    <col min="2816" max="2816" width="11.7109375" style="37" customWidth="1"/>
    <col min="2817" max="2817" width="49.28515625" style="37" customWidth="1"/>
    <col min="2818" max="2819" width="17" style="37" customWidth="1"/>
    <col min="2820" max="3071" width="9.140625" style="37"/>
    <col min="3072" max="3072" width="11.7109375" style="37" customWidth="1"/>
    <col min="3073" max="3073" width="49.28515625" style="37" customWidth="1"/>
    <col min="3074" max="3075" width="17" style="37" customWidth="1"/>
    <col min="3076" max="3327" width="9.140625" style="37"/>
    <col min="3328" max="3328" width="11.7109375" style="37" customWidth="1"/>
    <col min="3329" max="3329" width="49.28515625" style="37" customWidth="1"/>
    <col min="3330" max="3331" width="17" style="37" customWidth="1"/>
    <col min="3332" max="3583" width="9.140625" style="37"/>
    <col min="3584" max="3584" width="11.7109375" style="37" customWidth="1"/>
    <col min="3585" max="3585" width="49.28515625" style="37" customWidth="1"/>
    <col min="3586" max="3587" width="17" style="37" customWidth="1"/>
    <col min="3588" max="3839" width="9.140625" style="37"/>
    <col min="3840" max="3840" width="11.7109375" style="37" customWidth="1"/>
    <col min="3841" max="3841" width="49.28515625" style="37" customWidth="1"/>
    <col min="3842" max="3843" width="17" style="37" customWidth="1"/>
    <col min="3844" max="4095" width="9.140625" style="37"/>
    <col min="4096" max="4096" width="11.7109375" style="37" customWidth="1"/>
    <col min="4097" max="4097" width="49.28515625" style="37" customWidth="1"/>
    <col min="4098" max="4099" width="17" style="37" customWidth="1"/>
    <col min="4100" max="4351" width="9.140625" style="37"/>
    <col min="4352" max="4352" width="11.7109375" style="37" customWidth="1"/>
    <col min="4353" max="4353" width="49.28515625" style="37" customWidth="1"/>
    <col min="4354" max="4355" width="17" style="37" customWidth="1"/>
    <col min="4356" max="4607" width="9.140625" style="37"/>
    <col min="4608" max="4608" width="11.7109375" style="37" customWidth="1"/>
    <col min="4609" max="4609" width="49.28515625" style="37" customWidth="1"/>
    <col min="4610" max="4611" width="17" style="37" customWidth="1"/>
    <col min="4612" max="4863" width="9.140625" style="37"/>
    <col min="4864" max="4864" width="11.7109375" style="37" customWidth="1"/>
    <col min="4865" max="4865" width="49.28515625" style="37" customWidth="1"/>
    <col min="4866" max="4867" width="17" style="37" customWidth="1"/>
    <col min="4868" max="5119" width="9.140625" style="37"/>
    <col min="5120" max="5120" width="11.7109375" style="37" customWidth="1"/>
    <col min="5121" max="5121" width="49.28515625" style="37" customWidth="1"/>
    <col min="5122" max="5123" width="17" style="37" customWidth="1"/>
    <col min="5124" max="5375" width="9.140625" style="37"/>
    <col min="5376" max="5376" width="11.7109375" style="37" customWidth="1"/>
    <col min="5377" max="5377" width="49.28515625" style="37" customWidth="1"/>
    <col min="5378" max="5379" width="17" style="37" customWidth="1"/>
    <col min="5380" max="5631" width="9.140625" style="37"/>
    <col min="5632" max="5632" width="11.7109375" style="37" customWidth="1"/>
    <col min="5633" max="5633" width="49.28515625" style="37" customWidth="1"/>
    <col min="5634" max="5635" width="17" style="37" customWidth="1"/>
    <col min="5636" max="5887" width="9.140625" style="37"/>
    <col min="5888" max="5888" width="11.7109375" style="37" customWidth="1"/>
    <col min="5889" max="5889" width="49.28515625" style="37" customWidth="1"/>
    <col min="5890" max="5891" width="17" style="37" customWidth="1"/>
    <col min="5892" max="6143" width="9.140625" style="37"/>
    <col min="6144" max="6144" width="11.7109375" style="37" customWidth="1"/>
    <col min="6145" max="6145" width="49.28515625" style="37" customWidth="1"/>
    <col min="6146" max="6147" width="17" style="37" customWidth="1"/>
    <col min="6148" max="6399" width="9.140625" style="37"/>
    <col min="6400" max="6400" width="11.7109375" style="37" customWidth="1"/>
    <col min="6401" max="6401" width="49.28515625" style="37" customWidth="1"/>
    <col min="6402" max="6403" width="17" style="37" customWidth="1"/>
    <col min="6404" max="6655" width="9.140625" style="37"/>
    <col min="6656" max="6656" width="11.7109375" style="37" customWidth="1"/>
    <col min="6657" max="6657" width="49.28515625" style="37" customWidth="1"/>
    <col min="6658" max="6659" width="17" style="37" customWidth="1"/>
    <col min="6660" max="6911" width="9.140625" style="37"/>
    <col min="6912" max="6912" width="11.7109375" style="37" customWidth="1"/>
    <col min="6913" max="6913" width="49.28515625" style="37" customWidth="1"/>
    <col min="6914" max="6915" width="17" style="37" customWidth="1"/>
    <col min="6916" max="7167" width="9.140625" style="37"/>
    <col min="7168" max="7168" width="11.7109375" style="37" customWidth="1"/>
    <col min="7169" max="7169" width="49.28515625" style="37" customWidth="1"/>
    <col min="7170" max="7171" width="17" style="37" customWidth="1"/>
    <col min="7172" max="7423" width="9.140625" style="37"/>
    <col min="7424" max="7424" width="11.7109375" style="37" customWidth="1"/>
    <col min="7425" max="7425" width="49.28515625" style="37" customWidth="1"/>
    <col min="7426" max="7427" width="17" style="37" customWidth="1"/>
    <col min="7428" max="7679" width="9.140625" style="37"/>
    <col min="7680" max="7680" width="11.7109375" style="37" customWidth="1"/>
    <col min="7681" max="7681" width="49.28515625" style="37" customWidth="1"/>
    <col min="7682" max="7683" width="17" style="37" customWidth="1"/>
    <col min="7684" max="7935" width="9.140625" style="37"/>
    <col min="7936" max="7936" width="11.7109375" style="37" customWidth="1"/>
    <col min="7937" max="7937" width="49.28515625" style="37" customWidth="1"/>
    <col min="7938" max="7939" width="17" style="37" customWidth="1"/>
    <col min="7940" max="8191" width="9.140625" style="37"/>
    <col min="8192" max="8192" width="11.7109375" style="37" customWidth="1"/>
    <col min="8193" max="8193" width="49.28515625" style="37" customWidth="1"/>
    <col min="8194" max="8195" width="17" style="37" customWidth="1"/>
    <col min="8196" max="8447" width="9.140625" style="37"/>
    <col min="8448" max="8448" width="11.7109375" style="37" customWidth="1"/>
    <col min="8449" max="8449" width="49.28515625" style="37" customWidth="1"/>
    <col min="8450" max="8451" width="17" style="37" customWidth="1"/>
    <col min="8452" max="8703" width="9.140625" style="37"/>
    <col min="8704" max="8704" width="11.7109375" style="37" customWidth="1"/>
    <col min="8705" max="8705" width="49.28515625" style="37" customWidth="1"/>
    <col min="8706" max="8707" width="17" style="37" customWidth="1"/>
    <col min="8708" max="8959" width="9.140625" style="37"/>
    <col min="8960" max="8960" width="11.7109375" style="37" customWidth="1"/>
    <col min="8961" max="8961" width="49.28515625" style="37" customWidth="1"/>
    <col min="8962" max="8963" width="17" style="37" customWidth="1"/>
    <col min="8964" max="9215" width="9.140625" style="37"/>
    <col min="9216" max="9216" width="11.7109375" style="37" customWidth="1"/>
    <col min="9217" max="9217" width="49.28515625" style="37" customWidth="1"/>
    <col min="9218" max="9219" width="17" style="37" customWidth="1"/>
    <col min="9220" max="9471" width="9.140625" style="37"/>
    <col min="9472" max="9472" width="11.7109375" style="37" customWidth="1"/>
    <col min="9473" max="9473" width="49.28515625" style="37" customWidth="1"/>
    <col min="9474" max="9475" width="17" style="37" customWidth="1"/>
    <col min="9476" max="9727" width="9.140625" style="37"/>
    <col min="9728" max="9728" width="11.7109375" style="37" customWidth="1"/>
    <col min="9729" max="9729" width="49.28515625" style="37" customWidth="1"/>
    <col min="9730" max="9731" width="17" style="37" customWidth="1"/>
    <col min="9732" max="9983" width="9.140625" style="37"/>
    <col min="9984" max="9984" width="11.7109375" style="37" customWidth="1"/>
    <col min="9985" max="9985" width="49.28515625" style="37" customWidth="1"/>
    <col min="9986" max="9987" width="17" style="37" customWidth="1"/>
    <col min="9988" max="10239" width="9.140625" style="37"/>
    <col min="10240" max="10240" width="11.7109375" style="37" customWidth="1"/>
    <col min="10241" max="10241" width="49.28515625" style="37" customWidth="1"/>
    <col min="10242" max="10243" width="17" style="37" customWidth="1"/>
    <col min="10244" max="10495" width="9.140625" style="37"/>
    <col min="10496" max="10496" width="11.7109375" style="37" customWidth="1"/>
    <col min="10497" max="10497" width="49.28515625" style="37" customWidth="1"/>
    <col min="10498" max="10499" width="17" style="37" customWidth="1"/>
    <col min="10500" max="10751" width="9.140625" style="37"/>
    <col min="10752" max="10752" width="11.7109375" style="37" customWidth="1"/>
    <col min="10753" max="10753" width="49.28515625" style="37" customWidth="1"/>
    <col min="10754" max="10755" width="17" style="37" customWidth="1"/>
    <col min="10756" max="11007" width="9.140625" style="37"/>
    <col min="11008" max="11008" width="11.7109375" style="37" customWidth="1"/>
    <col min="11009" max="11009" width="49.28515625" style="37" customWidth="1"/>
    <col min="11010" max="11011" width="17" style="37" customWidth="1"/>
    <col min="11012" max="11263" width="9.140625" style="37"/>
    <col min="11264" max="11264" width="11.7109375" style="37" customWidth="1"/>
    <col min="11265" max="11265" width="49.28515625" style="37" customWidth="1"/>
    <col min="11266" max="11267" width="17" style="37" customWidth="1"/>
    <col min="11268" max="11519" width="9.140625" style="37"/>
    <col min="11520" max="11520" width="11.7109375" style="37" customWidth="1"/>
    <col min="11521" max="11521" width="49.28515625" style="37" customWidth="1"/>
    <col min="11522" max="11523" width="17" style="37" customWidth="1"/>
    <col min="11524" max="11775" width="9.140625" style="37"/>
    <col min="11776" max="11776" width="11.7109375" style="37" customWidth="1"/>
    <col min="11777" max="11777" width="49.28515625" style="37" customWidth="1"/>
    <col min="11778" max="11779" width="17" style="37" customWidth="1"/>
    <col min="11780" max="12031" width="9.140625" style="37"/>
    <col min="12032" max="12032" width="11.7109375" style="37" customWidth="1"/>
    <col min="12033" max="12033" width="49.28515625" style="37" customWidth="1"/>
    <col min="12034" max="12035" width="17" style="37" customWidth="1"/>
    <col min="12036" max="12287" width="9.140625" style="37"/>
    <col min="12288" max="12288" width="11.7109375" style="37" customWidth="1"/>
    <col min="12289" max="12289" width="49.28515625" style="37" customWidth="1"/>
    <col min="12290" max="12291" width="17" style="37" customWidth="1"/>
    <col min="12292" max="12543" width="9.140625" style="37"/>
    <col min="12544" max="12544" width="11.7109375" style="37" customWidth="1"/>
    <col min="12545" max="12545" width="49.28515625" style="37" customWidth="1"/>
    <col min="12546" max="12547" width="17" style="37" customWidth="1"/>
    <col min="12548" max="12799" width="9.140625" style="37"/>
    <col min="12800" max="12800" width="11.7109375" style="37" customWidth="1"/>
    <col min="12801" max="12801" width="49.28515625" style="37" customWidth="1"/>
    <col min="12802" max="12803" width="17" style="37" customWidth="1"/>
    <col min="12804" max="13055" width="9.140625" style="37"/>
    <col min="13056" max="13056" width="11.7109375" style="37" customWidth="1"/>
    <col min="13057" max="13057" width="49.28515625" style="37" customWidth="1"/>
    <col min="13058" max="13059" width="17" style="37" customWidth="1"/>
    <col min="13060" max="13311" width="9.140625" style="37"/>
    <col min="13312" max="13312" width="11.7109375" style="37" customWidth="1"/>
    <col min="13313" max="13313" width="49.28515625" style="37" customWidth="1"/>
    <col min="13314" max="13315" width="17" style="37" customWidth="1"/>
    <col min="13316" max="13567" width="9.140625" style="37"/>
    <col min="13568" max="13568" width="11.7109375" style="37" customWidth="1"/>
    <col min="13569" max="13569" width="49.28515625" style="37" customWidth="1"/>
    <col min="13570" max="13571" width="17" style="37" customWidth="1"/>
    <col min="13572" max="13823" width="9.140625" style="37"/>
    <col min="13824" max="13824" width="11.7109375" style="37" customWidth="1"/>
    <col min="13825" max="13825" width="49.28515625" style="37" customWidth="1"/>
    <col min="13826" max="13827" width="17" style="37" customWidth="1"/>
    <col min="13828" max="14079" width="9.140625" style="37"/>
    <col min="14080" max="14080" width="11.7109375" style="37" customWidth="1"/>
    <col min="14081" max="14081" width="49.28515625" style="37" customWidth="1"/>
    <col min="14082" max="14083" width="17" style="37" customWidth="1"/>
    <col min="14084" max="14335" width="9.140625" style="37"/>
    <col min="14336" max="14336" width="11.7109375" style="37" customWidth="1"/>
    <col min="14337" max="14337" width="49.28515625" style="37" customWidth="1"/>
    <col min="14338" max="14339" width="17" style="37" customWidth="1"/>
    <col min="14340" max="14591" width="9.140625" style="37"/>
    <col min="14592" max="14592" width="11.7109375" style="37" customWidth="1"/>
    <col min="14593" max="14593" width="49.28515625" style="37" customWidth="1"/>
    <col min="14594" max="14595" width="17" style="37" customWidth="1"/>
    <col min="14596" max="14847" width="9.140625" style="37"/>
    <col min="14848" max="14848" width="11.7109375" style="37" customWidth="1"/>
    <col min="14849" max="14849" width="49.28515625" style="37" customWidth="1"/>
    <col min="14850" max="14851" width="17" style="37" customWidth="1"/>
    <col min="14852" max="15103" width="9.140625" style="37"/>
    <col min="15104" max="15104" width="11.7109375" style="37" customWidth="1"/>
    <col min="15105" max="15105" width="49.28515625" style="37" customWidth="1"/>
    <col min="15106" max="15107" width="17" style="37" customWidth="1"/>
    <col min="15108" max="15359" width="9.140625" style="37"/>
    <col min="15360" max="15360" width="11.7109375" style="37" customWidth="1"/>
    <col min="15361" max="15361" width="49.28515625" style="37" customWidth="1"/>
    <col min="15362" max="15363" width="17" style="37" customWidth="1"/>
    <col min="15364" max="15615" width="9.140625" style="37"/>
    <col min="15616" max="15616" width="11.7109375" style="37" customWidth="1"/>
    <col min="15617" max="15617" width="49.28515625" style="37" customWidth="1"/>
    <col min="15618" max="15619" width="17" style="37" customWidth="1"/>
    <col min="15620" max="15871" width="9.140625" style="37"/>
    <col min="15872" max="15872" width="11.7109375" style="37" customWidth="1"/>
    <col min="15873" max="15873" width="49.28515625" style="37" customWidth="1"/>
    <col min="15874" max="15875" width="17" style="37" customWidth="1"/>
    <col min="15876" max="16127" width="9.140625" style="37"/>
    <col min="16128" max="16128" width="11.7109375" style="37" customWidth="1"/>
    <col min="16129" max="16129" width="49.28515625" style="37" customWidth="1"/>
    <col min="16130" max="16131" width="17" style="37" customWidth="1"/>
    <col min="16132" max="16384" width="9.140625" style="37"/>
  </cols>
  <sheetData>
    <row r="1" spans="1:253" s="34" customFormat="1" ht="18">
      <c r="A1" s="31" t="s">
        <v>60</v>
      </c>
      <c r="B1" s="32"/>
      <c r="C1" s="32"/>
      <c r="D1" s="32"/>
      <c r="E1" s="32"/>
      <c r="F1" s="32"/>
      <c r="G1" s="32"/>
      <c r="H1" s="33"/>
    </row>
    <row r="2" spans="1:253" s="36" customFormat="1" ht="27" customHeight="1">
      <c r="A2" s="291" t="s">
        <v>166</v>
      </c>
      <c r="B2" s="291"/>
      <c r="C2" s="291"/>
      <c r="D2" s="35"/>
      <c r="E2" s="35"/>
      <c r="F2" s="35"/>
      <c r="G2" s="35"/>
    </row>
    <row r="3" spans="1:253" s="36" customFormat="1" ht="13.5">
      <c r="A3" s="289" t="s">
        <v>165</v>
      </c>
      <c r="B3" s="290"/>
    </row>
    <row r="4" spans="1:253" ht="13.5" customHeight="1">
      <c r="A4" s="2"/>
      <c r="B4" s="2"/>
    </row>
    <row r="5" spans="1:253" ht="29.25" customHeight="1">
      <c r="A5" s="16" t="s">
        <v>25</v>
      </c>
      <c r="B5" s="17" t="s">
        <v>3</v>
      </c>
      <c r="C5" s="18" t="s">
        <v>148</v>
      </c>
    </row>
    <row r="6" spans="1:253" ht="12.6" customHeight="1">
      <c r="A6" s="3">
        <v>1</v>
      </c>
      <c r="B6" s="4">
        <v>2</v>
      </c>
      <c r="C6" s="38"/>
    </row>
    <row r="7" spans="1:253" ht="21" customHeight="1">
      <c r="A7" s="39"/>
      <c r="B7" s="40"/>
      <c r="C7" s="41"/>
    </row>
    <row r="8" spans="1:253" ht="13.5" customHeight="1">
      <c r="A8" s="5" t="s">
        <v>16</v>
      </c>
      <c r="B8" s="6" t="s">
        <v>17</v>
      </c>
      <c r="C8" s="23">
        <f>SUM(C9:C12)</f>
        <v>0</v>
      </c>
    </row>
    <row r="9" spans="1:253" ht="13.5" customHeight="1">
      <c r="A9" s="19">
        <v>3</v>
      </c>
      <c r="B9" s="20" t="s">
        <v>89</v>
      </c>
      <c r="C9" s="24">
        <f>NS!H10</f>
        <v>0</v>
      </c>
    </row>
    <row r="10" spans="1:253" ht="13.5" customHeight="1">
      <c r="A10" s="19">
        <v>6</v>
      </c>
      <c r="B10" s="20" t="s">
        <v>24</v>
      </c>
      <c r="C10" s="24">
        <f>NS!H41</f>
        <v>0</v>
      </c>
    </row>
    <row r="11" spans="1:253" ht="13.5" customHeight="1">
      <c r="A11" s="19">
        <v>9</v>
      </c>
      <c r="B11" s="20" t="s">
        <v>23</v>
      </c>
      <c r="C11" s="24">
        <f>NS!H110</f>
        <v>0</v>
      </c>
    </row>
    <row r="12" spans="1:253" s="42" customFormat="1" ht="13.5" customHeight="1">
      <c r="A12" s="21">
        <v>99</v>
      </c>
      <c r="B12" s="22" t="s">
        <v>43</v>
      </c>
      <c r="C12" s="25">
        <f>NS!H152</f>
        <v>0</v>
      </c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7"/>
      <c r="BB12" s="37"/>
      <c r="BC12" s="37"/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7"/>
      <c r="BZ12" s="37"/>
      <c r="CA12" s="37"/>
      <c r="CB12" s="37"/>
      <c r="CC12" s="37"/>
      <c r="CD12" s="37"/>
      <c r="CE12" s="37"/>
      <c r="CF12" s="37"/>
      <c r="CG12" s="37"/>
      <c r="CH12" s="37"/>
      <c r="CI12" s="37"/>
      <c r="CJ12" s="37"/>
      <c r="CK12" s="37"/>
      <c r="CL12" s="37"/>
      <c r="CM12" s="37"/>
      <c r="CN12" s="37"/>
      <c r="CO12" s="37"/>
      <c r="CP12" s="37"/>
      <c r="CQ12" s="37"/>
      <c r="CR12" s="37"/>
      <c r="CS12" s="37"/>
      <c r="CT12" s="37"/>
      <c r="CU12" s="37"/>
      <c r="CV12" s="37"/>
      <c r="CW12" s="37"/>
      <c r="CX12" s="37"/>
      <c r="CY12" s="37"/>
      <c r="CZ12" s="37"/>
      <c r="DA12" s="37"/>
      <c r="DB12" s="37"/>
      <c r="DC12" s="37"/>
      <c r="DD12" s="37"/>
      <c r="DE12" s="37"/>
      <c r="DF12" s="37"/>
      <c r="DG12" s="37"/>
      <c r="DH12" s="37"/>
      <c r="DI12" s="37"/>
      <c r="DJ12" s="37"/>
      <c r="DK12" s="37"/>
      <c r="DL12" s="37"/>
      <c r="DM12" s="37"/>
      <c r="DN12" s="37"/>
      <c r="DO12" s="37"/>
      <c r="DP12" s="37"/>
      <c r="DQ12" s="37"/>
      <c r="DR12" s="37"/>
      <c r="DS12" s="37"/>
      <c r="DT12" s="37"/>
      <c r="DU12" s="37"/>
      <c r="DV12" s="37"/>
      <c r="DW12" s="37"/>
      <c r="DX12" s="37"/>
      <c r="DY12" s="37"/>
      <c r="DZ12" s="37"/>
      <c r="EA12" s="37"/>
      <c r="EB12" s="37"/>
      <c r="EC12" s="37"/>
      <c r="ED12" s="37"/>
      <c r="EE12" s="37"/>
      <c r="EF12" s="37"/>
      <c r="EG12" s="37"/>
      <c r="EH12" s="37"/>
      <c r="EI12" s="37"/>
      <c r="EJ12" s="37"/>
      <c r="EK12" s="37"/>
      <c r="EL12" s="37"/>
      <c r="EM12" s="37"/>
      <c r="EN12" s="37"/>
      <c r="EO12" s="37"/>
      <c r="EP12" s="37"/>
      <c r="EQ12" s="37"/>
      <c r="ER12" s="37"/>
      <c r="ES12" s="37"/>
      <c r="ET12" s="37"/>
      <c r="EU12" s="37"/>
      <c r="EV12" s="37"/>
      <c r="EW12" s="37"/>
      <c r="EX12" s="37"/>
      <c r="EY12" s="37"/>
      <c r="EZ12" s="37"/>
      <c r="FA12" s="37"/>
      <c r="FB12" s="37"/>
      <c r="FC12" s="37"/>
      <c r="FD12" s="37"/>
      <c r="FE12" s="37"/>
      <c r="FF12" s="37"/>
      <c r="FG12" s="37"/>
      <c r="FH12" s="37"/>
      <c r="FI12" s="37"/>
      <c r="FJ12" s="37"/>
      <c r="FK12" s="37"/>
      <c r="FL12" s="37"/>
      <c r="FM12" s="37"/>
      <c r="FN12" s="37"/>
      <c r="FO12" s="37"/>
      <c r="FP12" s="37"/>
      <c r="FQ12" s="37"/>
      <c r="FR12" s="37"/>
      <c r="FS12" s="37"/>
      <c r="FT12" s="37"/>
      <c r="FU12" s="37"/>
      <c r="FV12" s="37"/>
      <c r="FW12" s="37"/>
      <c r="FX12" s="37"/>
      <c r="FY12" s="37"/>
      <c r="FZ12" s="37"/>
      <c r="GA12" s="37"/>
      <c r="GB12" s="37"/>
      <c r="GC12" s="37"/>
      <c r="GD12" s="37"/>
      <c r="GE12" s="37"/>
      <c r="GF12" s="37"/>
      <c r="GG12" s="37"/>
      <c r="GH12" s="37"/>
      <c r="GI12" s="37"/>
      <c r="GJ12" s="37"/>
      <c r="GK12" s="37"/>
      <c r="GL12" s="37"/>
      <c r="GM12" s="37"/>
      <c r="GN12" s="37"/>
      <c r="GO12" s="37"/>
      <c r="GP12" s="37"/>
      <c r="GQ12" s="37"/>
      <c r="GR12" s="37"/>
      <c r="GS12" s="37"/>
      <c r="GT12" s="37"/>
      <c r="GU12" s="37"/>
      <c r="GV12" s="37"/>
      <c r="GW12" s="37"/>
      <c r="GX12" s="37"/>
      <c r="GY12" s="37"/>
      <c r="GZ12" s="37"/>
      <c r="HA12" s="37"/>
      <c r="HB12" s="37"/>
      <c r="HC12" s="37"/>
      <c r="HD12" s="37"/>
      <c r="HE12" s="37"/>
      <c r="HF12" s="37"/>
      <c r="HG12" s="37"/>
      <c r="HH12" s="37"/>
      <c r="HI12" s="37"/>
      <c r="HJ12" s="37"/>
      <c r="HK12" s="37"/>
      <c r="HL12" s="37"/>
      <c r="HM12" s="37"/>
      <c r="HN12" s="37"/>
      <c r="HO12" s="37"/>
      <c r="HP12" s="37"/>
      <c r="HQ12" s="37"/>
      <c r="HR12" s="37"/>
      <c r="HS12" s="37"/>
      <c r="HT12" s="37"/>
      <c r="HU12" s="37"/>
      <c r="HV12" s="37"/>
      <c r="HW12" s="37"/>
      <c r="HX12" s="37"/>
      <c r="HY12" s="37"/>
      <c r="HZ12" s="37"/>
      <c r="IA12" s="37"/>
      <c r="IB12" s="37"/>
      <c r="IC12" s="37"/>
      <c r="ID12" s="37"/>
      <c r="IE12" s="37"/>
      <c r="IF12" s="37"/>
      <c r="IG12" s="37"/>
      <c r="IH12" s="37"/>
      <c r="II12" s="37"/>
      <c r="IJ12" s="37"/>
      <c r="IK12" s="37"/>
      <c r="IL12" s="37"/>
      <c r="IM12" s="37"/>
      <c r="IN12" s="37"/>
      <c r="IO12" s="37"/>
      <c r="IP12" s="37"/>
      <c r="IQ12" s="37"/>
      <c r="IR12" s="37"/>
      <c r="IS12" s="37"/>
    </row>
    <row r="13" spans="1:253" ht="13.5" customHeight="1">
      <c r="A13" s="5" t="s">
        <v>21</v>
      </c>
      <c r="B13" s="6" t="s">
        <v>22</v>
      </c>
      <c r="C13" s="23">
        <f>SUM(C14:C17)</f>
        <v>0</v>
      </c>
    </row>
    <row r="14" spans="1:253" ht="13.5" customHeight="1">
      <c r="A14" s="19">
        <v>712</v>
      </c>
      <c r="B14" s="20" t="s">
        <v>106</v>
      </c>
      <c r="C14" s="24">
        <f>NS!H158</f>
        <v>0</v>
      </c>
    </row>
    <row r="15" spans="1:253" ht="13.5" customHeight="1">
      <c r="A15" s="19">
        <v>766</v>
      </c>
      <c r="B15" s="20" t="s">
        <v>26</v>
      </c>
      <c r="C15" s="24">
        <f>NS!H167</f>
        <v>0</v>
      </c>
    </row>
    <row r="16" spans="1:253" ht="13.5" customHeight="1">
      <c r="A16" s="19">
        <v>781</v>
      </c>
      <c r="B16" s="20" t="s">
        <v>120</v>
      </c>
      <c r="C16" s="24">
        <f>NS!H177</f>
        <v>0</v>
      </c>
    </row>
    <row r="17" spans="1:3" ht="13.5" customHeight="1">
      <c r="A17" s="19">
        <v>784</v>
      </c>
      <c r="B17" s="20" t="s">
        <v>56</v>
      </c>
      <c r="C17" s="24">
        <f>NS!H197</f>
        <v>0</v>
      </c>
    </row>
    <row r="18" spans="1:3" ht="27" customHeight="1">
      <c r="A18" s="7"/>
      <c r="B18" s="15" t="s">
        <v>164</v>
      </c>
      <c r="C18" s="26">
        <f>C13+C8</f>
        <v>0</v>
      </c>
    </row>
  </sheetData>
  <sheetProtection algorithmName="SHA-512" hashValue="7XraQo/YSNLao3DGrhGaL1lMiInBwX149PcXJNiQUq9fQM4ahaFJo31O7T5LGu7Km0knbgigy9HcLzv6E2S/2A==" saltValue="Ut+gmeZjlgAp9ekwmGKlew==" spinCount="100000" sheet="1" objects="1" scenarios="1"/>
  <mergeCells count="2">
    <mergeCell ref="A3:B3"/>
    <mergeCell ref="A2:C2"/>
  </mergeCells>
  <printOptions horizontalCentered="1"/>
  <pageMargins left="0.39370078740157483" right="0.39370078740157483" top="0.78740157480314965" bottom="0.39370078740157483" header="0.51181102362204722" footer="0.51181102362204722"/>
  <pageSetup paperSize="9" scale="97" fitToHeight="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V327"/>
  <sheetViews>
    <sheetView tabSelected="1" zoomScaleNormal="100" workbookViewId="0">
      <selection activeCell="A2" sqref="A2:I2"/>
    </sheetView>
  </sheetViews>
  <sheetFormatPr defaultColWidth="9" defaultRowHeight="12" customHeight="1"/>
  <cols>
    <col min="1" max="1" width="4.140625" style="39" customWidth="1"/>
    <col min="2" max="2" width="4.28515625" style="40" customWidth="1"/>
    <col min="3" max="3" width="13.5703125" style="40" customWidth="1"/>
    <col min="4" max="4" width="65" style="40" customWidth="1"/>
    <col min="5" max="5" width="6.7109375" style="40" customWidth="1"/>
    <col min="6" max="6" width="8.42578125" style="281" customWidth="1"/>
    <col min="7" max="7" width="10" style="279" customWidth="1"/>
    <col min="8" max="8" width="15.7109375" style="279" customWidth="1"/>
    <col min="9" max="9" width="18.140625" style="42" customWidth="1"/>
    <col min="10" max="10" width="15.85546875" style="42" customWidth="1"/>
    <col min="11" max="11" width="14.140625" style="42" bestFit="1" customWidth="1"/>
    <col min="12" max="12" width="15.5703125" style="42" customWidth="1"/>
    <col min="13" max="13" width="14" style="42" bestFit="1" customWidth="1"/>
    <col min="14" max="14" width="11.140625" style="42" customWidth="1"/>
    <col min="15" max="15" width="10.28515625" style="42" bestFit="1" customWidth="1"/>
    <col min="16" max="16" width="11.28515625" style="42" customWidth="1"/>
    <col min="17" max="17" width="14.42578125" style="42" customWidth="1"/>
    <col min="18" max="18" width="10.140625" style="42" bestFit="1" customWidth="1"/>
    <col min="19" max="255" width="9" style="42"/>
    <col min="256" max="256" width="4.140625" style="42" customWidth="1"/>
    <col min="257" max="257" width="4.28515625" style="42" customWidth="1"/>
    <col min="258" max="258" width="13.5703125" style="42" customWidth="1"/>
    <col min="259" max="259" width="65" style="42" customWidth="1"/>
    <col min="260" max="260" width="6.7109375" style="42" customWidth="1"/>
    <col min="261" max="261" width="8.42578125" style="42" customWidth="1"/>
    <col min="262" max="262" width="10" style="42" customWidth="1"/>
    <col min="263" max="263" width="15.7109375" style="42" customWidth="1"/>
    <col min="264" max="264" width="18.140625" style="42" customWidth="1"/>
    <col min="265" max="265" width="15.85546875" style="42" customWidth="1"/>
    <col min="266" max="266" width="11.42578125" style="42" bestFit="1" customWidth="1"/>
    <col min="267" max="267" width="10.7109375" style="42" bestFit="1" customWidth="1"/>
    <col min="268" max="268" width="14" style="42" bestFit="1" customWidth="1"/>
    <col min="269" max="269" width="10" style="42" bestFit="1" customWidth="1"/>
    <col min="270" max="270" width="10.28515625" style="42" bestFit="1" customWidth="1"/>
    <col min="271" max="271" width="10" style="42" customWidth="1"/>
    <col min="272" max="272" width="12.7109375" style="42" customWidth="1"/>
    <col min="273" max="273" width="14.7109375" style="42" customWidth="1"/>
    <col min="274" max="274" width="10.140625" style="42" bestFit="1" customWidth="1"/>
    <col min="275" max="511" width="9" style="42"/>
    <col min="512" max="512" width="4.140625" style="42" customWidth="1"/>
    <col min="513" max="513" width="4.28515625" style="42" customWidth="1"/>
    <col min="514" max="514" width="13.5703125" style="42" customWidth="1"/>
    <col min="515" max="515" width="65" style="42" customWidth="1"/>
    <col min="516" max="516" width="6.7109375" style="42" customWidth="1"/>
    <col min="517" max="517" width="8.42578125" style="42" customWidth="1"/>
    <col min="518" max="518" width="10" style="42" customWidth="1"/>
    <col min="519" max="519" width="15.7109375" style="42" customWidth="1"/>
    <col min="520" max="520" width="18.140625" style="42" customWidth="1"/>
    <col min="521" max="521" width="15.85546875" style="42" customWidth="1"/>
    <col min="522" max="522" width="11.42578125" style="42" bestFit="1" customWidth="1"/>
    <col min="523" max="523" width="10.7109375" style="42" bestFit="1" customWidth="1"/>
    <col min="524" max="524" width="14" style="42" bestFit="1" customWidth="1"/>
    <col min="525" max="525" width="10" style="42" bestFit="1" customWidth="1"/>
    <col min="526" max="526" width="10.28515625" style="42" bestFit="1" customWidth="1"/>
    <col min="527" max="527" width="10" style="42" customWidth="1"/>
    <col min="528" max="528" width="12.7109375" style="42" customWidth="1"/>
    <col min="529" max="529" width="14.7109375" style="42" customWidth="1"/>
    <col min="530" max="530" width="10.140625" style="42" bestFit="1" customWidth="1"/>
    <col min="531" max="767" width="9" style="42"/>
    <col min="768" max="768" width="4.140625" style="42" customWidth="1"/>
    <col min="769" max="769" width="4.28515625" style="42" customWidth="1"/>
    <col min="770" max="770" width="13.5703125" style="42" customWidth="1"/>
    <col min="771" max="771" width="65" style="42" customWidth="1"/>
    <col min="772" max="772" width="6.7109375" style="42" customWidth="1"/>
    <col min="773" max="773" width="8.42578125" style="42" customWidth="1"/>
    <col min="774" max="774" width="10" style="42" customWidth="1"/>
    <col min="775" max="775" width="15.7109375" style="42" customWidth="1"/>
    <col min="776" max="776" width="18.140625" style="42" customWidth="1"/>
    <col min="777" max="777" width="15.85546875" style="42" customWidth="1"/>
    <col min="778" max="778" width="11.42578125" style="42" bestFit="1" customWidth="1"/>
    <col min="779" max="779" width="10.7109375" style="42" bestFit="1" customWidth="1"/>
    <col min="780" max="780" width="14" style="42" bestFit="1" customWidth="1"/>
    <col min="781" max="781" width="10" style="42" bestFit="1" customWidth="1"/>
    <col min="782" max="782" width="10.28515625" style="42" bestFit="1" customWidth="1"/>
    <col min="783" max="783" width="10" style="42" customWidth="1"/>
    <col min="784" max="784" width="12.7109375" style="42" customWidth="1"/>
    <col min="785" max="785" width="14.7109375" style="42" customWidth="1"/>
    <col min="786" max="786" width="10.140625" style="42" bestFit="1" customWidth="1"/>
    <col min="787" max="1023" width="9" style="42"/>
    <col min="1024" max="1024" width="4.140625" style="42" customWidth="1"/>
    <col min="1025" max="1025" width="4.28515625" style="42" customWidth="1"/>
    <col min="1026" max="1026" width="13.5703125" style="42" customWidth="1"/>
    <col min="1027" max="1027" width="65" style="42" customWidth="1"/>
    <col min="1028" max="1028" width="6.7109375" style="42" customWidth="1"/>
    <col min="1029" max="1029" width="8.42578125" style="42" customWidth="1"/>
    <col min="1030" max="1030" width="10" style="42" customWidth="1"/>
    <col min="1031" max="1031" width="15.7109375" style="42" customWidth="1"/>
    <col min="1032" max="1032" width="18.140625" style="42" customWidth="1"/>
    <col min="1033" max="1033" width="15.85546875" style="42" customWidth="1"/>
    <col min="1034" max="1034" width="11.42578125" style="42" bestFit="1" customWidth="1"/>
    <col min="1035" max="1035" width="10.7109375" style="42" bestFit="1" customWidth="1"/>
    <col min="1036" max="1036" width="14" style="42" bestFit="1" customWidth="1"/>
    <col min="1037" max="1037" width="10" style="42" bestFit="1" customWidth="1"/>
    <col min="1038" max="1038" width="10.28515625" style="42" bestFit="1" customWidth="1"/>
    <col min="1039" max="1039" width="10" style="42" customWidth="1"/>
    <col min="1040" max="1040" width="12.7109375" style="42" customWidth="1"/>
    <col min="1041" max="1041" width="14.7109375" style="42" customWidth="1"/>
    <col min="1042" max="1042" width="10.140625" style="42" bestFit="1" customWidth="1"/>
    <col min="1043" max="1279" width="9" style="42"/>
    <col min="1280" max="1280" width="4.140625" style="42" customWidth="1"/>
    <col min="1281" max="1281" width="4.28515625" style="42" customWidth="1"/>
    <col min="1282" max="1282" width="13.5703125" style="42" customWidth="1"/>
    <col min="1283" max="1283" width="65" style="42" customWidth="1"/>
    <col min="1284" max="1284" width="6.7109375" style="42" customWidth="1"/>
    <col min="1285" max="1285" width="8.42578125" style="42" customWidth="1"/>
    <col min="1286" max="1286" width="10" style="42" customWidth="1"/>
    <col min="1287" max="1287" width="15.7109375" style="42" customWidth="1"/>
    <col min="1288" max="1288" width="18.140625" style="42" customWidth="1"/>
    <col min="1289" max="1289" width="15.85546875" style="42" customWidth="1"/>
    <col min="1290" max="1290" width="11.42578125" style="42" bestFit="1" customWidth="1"/>
    <col min="1291" max="1291" width="10.7109375" style="42" bestFit="1" customWidth="1"/>
    <col min="1292" max="1292" width="14" style="42" bestFit="1" customWidth="1"/>
    <col min="1293" max="1293" width="10" style="42" bestFit="1" customWidth="1"/>
    <col min="1294" max="1294" width="10.28515625" style="42" bestFit="1" customWidth="1"/>
    <col min="1295" max="1295" width="10" style="42" customWidth="1"/>
    <col min="1296" max="1296" width="12.7109375" style="42" customWidth="1"/>
    <col min="1297" max="1297" width="14.7109375" style="42" customWidth="1"/>
    <col min="1298" max="1298" width="10.140625" style="42" bestFit="1" customWidth="1"/>
    <col min="1299" max="1535" width="9" style="42"/>
    <col min="1536" max="1536" width="4.140625" style="42" customWidth="1"/>
    <col min="1537" max="1537" width="4.28515625" style="42" customWidth="1"/>
    <col min="1538" max="1538" width="13.5703125" style="42" customWidth="1"/>
    <col min="1539" max="1539" width="65" style="42" customWidth="1"/>
    <col min="1540" max="1540" width="6.7109375" style="42" customWidth="1"/>
    <col min="1541" max="1541" width="8.42578125" style="42" customWidth="1"/>
    <col min="1542" max="1542" width="10" style="42" customWidth="1"/>
    <col min="1543" max="1543" width="15.7109375" style="42" customWidth="1"/>
    <col min="1544" max="1544" width="18.140625" style="42" customWidth="1"/>
    <col min="1545" max="1545" width="15.85546875" style="42" customWidth="1"/>
    <col min="1546" max="1546" width="11.42578125" style="42" bestFit="1" customWidth="1"/>
    <col min="1547" max="1547" width="10.7109375" style="42" bestFit="1" customWidth="1"/>
    <col min="1548" max="1548" width="14" style="42" bestFit="1" customWidth="1"/>
    <col min="1549" max="1549" width="10" style="42" bestFit="1" customWidth="1"/>
    <col min="1550" max="1550" width="10.28515625" style="42" bestFit="1" customWidth="1"/>
    <col min="1551" max="1551" width="10" style="42" customWidth="1"/>
    <col min="1552" max="1552" width="12.7109375" style="42" customWidth="1"/>
    <col min="1553" max="1553" width="14.7109375" style="42" customWidth="1"/>
    <col min="1554" max="1554" width="10.140625" style="42" bestFit="1" customWidth="1"/>
    <col min="1555" max="1791" width="9" style="42"/>
    <col min="1792" max="1792" width="4.140625" style="42" customWidth="1"/>
    <col min="1793" max="1793" width="4.28515625" style="42" customWidth="1"/>
    <col min="1794" max="1794" width="13.5703125" style="42" customWidth="1"/>
    <col min="1795" max="1795" width="65" style="42" customWidth="1"/>
    <col min="1796" max="1796" width="6.7109375" style="42" customWidth="1"/>
    <col min="1797" max="1797" width="8.42578125" style="42" customWidth="1"/>
    <col min="1798" max="1798" width="10" style="42" customWidth="1"/>
    <col min="1799" max="1799" width="15.7109375" style="42" customWidth="1"/>
    <col min="1800" max="1800" width="18.140625" style="42" customWidth="1"/>
    <col min="1801" max="1801" width="15.85546875" style="42" customWidth="1"/>
    <col min="1802" max="1802" width="11.42578125" style="42" bestFit="1" customWidth="1"/>
    <col min="1803" max="1803" width="10.7109375" style="42" bestFit="1" customWidth="1"/>
    <col min="1804" max="1804" width="14" style="42" bestFit="1" customWidth="1"/>
    <col min="1805" max="1805" width="10" style="42" bestFit="1" customWidth="1"/>
    <col min="1806" max="1806" width="10.28515625" style="42" bestFit="1" customWidth="1"/>
    <col min="1807" max="1807" width="10" style="42" customWidth="1"/>
    <col min="1808" max="1808" width="12.7109375" style="42" customWidth="1"/>
    <col min="1809" max="1809" width="14.7109375" style="42" customWidth="1"/>
    <col min="1810" max="1810" width="10.140625" style="42" bestFit="1" customWidth="1"/>
    <col min="1811" max="2047" width="9" style="42"/>
    <col min="2048" max="2048" width="4.140625" style="42" customWidth="1"/>
    <col min="2049" max="2049" width="4.28515625" style="42" customWidth="1"/>
    <col min="2050" max="2050" width="13.5703125" style="42" customWidth="1"/>
    <col min="2051" max="2051" width="65" style="42" customWidth="1"/>
    <col min="2052" max="2052" width="6.7109375" style="42" customWidth="1"/>
    <col min="2053" max="2053" width="8.42578125" style="42" customWidth="1"/>
    <col min="2054" max="2054" width="10" style="42" customWidth="1"/>
    <col min="2055" max="2055" width="15.7109375" style="42" customWidth="1"/>
    <col min="2056" max="2056" width="18.140625" style="42" customWidth="1"/>
    <col min="2057" max="2057" width="15.85546875" style="42" customWidth="1"/>
    <col min="2058" max="2058" width="11.42578125" style="42" bestFit="1" customWidth="1"/>
    <col min="2059" max="2059" width="10.7109375" style="42" bestFit="1" customWidth="1"/>
    <col min="2060" max="2060" width="14" style="42" bestFit="1" customWidth="1"/>
    <col min="2061" max="2061" width="10" style="42" bestFit="1" customWidth="1"/>
    <col min="2062" max="2062" width="10.28515625" style="42" bestFit="1" customWidth="1"/>
    <col min="2063" max="2063" width="10" style="42" customWidth="1"/>
    <col min="2064" max="2064" width="12.7109375" style="42" customWidth="1"/>
    <col min="2065" max="2065" width="14.7109375" style="42" customWidth="1"/>
    <col min="2066" max="2066" width="10.140625" style="42" bestFit="1" customWidth="1"/>
    <col min="2067" max="2303" width="9" style="42"/>
    <col min="2304" max="2304" width="4.140625" style="42" customWidth="1"/>
    <col min="2305" max="2305" width="4.28515625" style="42" customWidth="1"/>
    <col min="2306" max="2306" width="13.5703125" style="42" customWidth="1"/>
    <col min="2307" max="2307" width="65" style="42" customWidth="1"/>
    <col min="2308" max="2308" width="6.7109375" style="42" customWidth="1"/>
    <col min="2309" max="2309" width="8.42578125" style="42" customWidth="1"/>
    <col min="2310" max="2310" width="10" style="42" customWidth="1"/>
    <col min="2311" max="2311" width="15.7109375" style="42" customWidth="1"/>
    <col min="2312" max="2312" width="18.140625" style="42" customWidth="1"/>
    <col min="2313" max="2313" width="15.85546875" style="42" customWidth="1"/>
    <col min="2314" max="2314" width="11.42578125" style="42" bestFit="1" customWidth="1"/>
    <col min="2315" max="2315" width="10.7109375" style="42" bestFit="1" customWidth="1"/>
    <col min="2316" max="2316" width="14" style="42" bestFit="1" customWidth="1"/>
    <col min="2317" max="2317" width="10" style="42" bestFit="1" customWidth="1"/>
    <col min="2318" max="2318" width="10.28515625" style="42" bestFit="1" customWidth="1"/>
    <col min="2319" max="2319" width="10" style="42" customWidth="1"/>
    <col min="2320" max="2320" width="12.7109375" style="42" customWidth="1"/>
    <col min="2321" max="2321" width="14.7109375" style="42" customWidth="1"/>
    <col min="2322" max="2322" width="10.140625" style="42" bestFit="1" customWidth="1"/>
    <col min="2323" max="2559" width="9" style="42"/>
    <col min="2560" max="2560" width="4.140625" style="42" customWidth="1"/>
    <col min="2561" max="2561" width="4.28515625" style="42" customWidth="1"/>
    <col min="2562" max="2562" width="13.5703125" style="42" customWidth="1"/>
    <col min="2563" max="2563" width="65" style="42" customWidth="1"/>
    <col min="2564" max="2564" width="6.7109375" style="42" customWidth="1"/>
    <col min="2565" max="2565" width="8.42578125" style="42" customWidth="1"/>
    <col min="2566" max="2566" width="10" style="42" customWidth="1"/>
    <col min="2567" max="2567" width="15.7109375" style="42" customWidth="1"/>
    <col min="2568" max="2568" width="18.140625" style="42" customWidth="1"/>
    <col min="2569" max="2569" width="15.85546875" style="42" customWidth="1"/>
    <col min="2570" max="2570" width="11.42578125" style="42" bestFit="1" customWidth="1"/>
    <col min="2571" max="2571" width="10.7109375" style="42" bestFit="1" customWidth="1"/>
    <col min="2572" max="2572" width="14" style="42" bestFit="1" customWidth="1"/>
    <col min="2573" max="2573" width="10" style="42" bestFit="1" customWidth="1"/>
    <col min="2574" max="2574" width="10.28515625" style="42" bestFit="1" customWidth="1"/>
    <col min="2575" max="2575" width="10" style="42" customWidth="1"/>
    <col min="2576" max="2576" width="12.7109375" style="42" customWidth="1"/>
    <col min="2577" max="2577" width="14.7109375" style="42" customWidth="1"/>
    <col min="2578" max="2578" width="10.140625" style="42" bestFit="1" customWidth="1"/>
    <col min="2579" max="2815" width="9" style="42"/>
    <col min="2816" max="2816" width="4.140625" style="42" customWidth="1"/>
    <col min="2817" max="2817" width="4.28515625" style="42" customWidth="1"/>
    <col min="2818" max="2818" width="13.5703125" style="42" customWidth="1"/>
    <col min="2819" max="2819" width="65" style="42" customWidth="1"/>
    <col min="2820" max="2820" width="6.7109375" style="42" customWidth="1"/>
    <col min="2821" max="2821" width="8.42578125" style="42" customWidth="1"/>
    <col min="2822" max="2822" width="10" style="42" customWidth="1"/>
    <col min="2823" max="2823" width="15.7109375" style="42" customWidth="1"/>
    <col min="2824" max="2824" width="18.140625" style="42" customWidth="1"/>
    <col min="2825" max="2825" width="15.85546875" style="42" customWidth="1"/>
    <col min="2826" max="2826" width="11.42578125" style="42" bestFit="1" customWidth="1"/>
    <col min="2827" max="2827" width="10.7109375" style="42" bestFit="1" customWidth="1"/>
    <col min="2828" max="2828" width="14" style="42" bestFit="1" customWidth="1"/>
    <col min="2829" max="2829" width="10" style="42" bestFit="1" customWidth="1"/>
    <col min="2830" max="2830" width="10.28515625" style="42" bestFit="1" customWidth="1"/>
    <col min="2831" max="2831" width="10" style="42" customWidth="1"/>
    <col min="2832" max="2832" width="12.7109375" style="42" customWidth="1"/>
    <col min="2833" max="2833" width="14.7109375" style="42" customWidth="1"/>
    <col min="2834" max="2834" width="10.140625" style="42" bestFit="1" customWidth="1"/>
    <col min="2835" max="3071" width="9" style="42"/>
    <col min="3072" max="3072" width="4.140625" style="42" customWidth="1"/>
    <col min="3073" max="3073" width="4.28515625" style="42" customWidth="1"/>
    <col min="3074" max="3074" width="13.5703125" style="42" customWidth="1"/>
    <col min="3075" max="3075" width="65" style="42" customWidth="1"/>
    <col min="3076" max="3076" width="6.7109375" style="42" customWidth="1"/>
    <col min="3077" max="3077" width="8.42578125" style="42" customWidth="1"/>
    <col min="3078" max="3078" width="10" style="42" customWidth="1"/>
    <col min="3079" max="3079" width="15.7109375" style="42" customWidth="1"/>
    <col min="3080" max="3080" width="18.140625" style="42" customWidth="1"/>
    <col min="3081" max="3081" width="15.85546875" style="42" customWidth="1"/>
    <col min="3082" max="3082" width="11.42578125" style="42" bestFit="1" customWidth="1"/>
    <col min="3083" max="3083" width="10.7109375" style="42" bestFit="1" customWidth="1"/>
    <col min="3084" max="3084" width="14" style="42" bestFit="1" customWidth="1"/>
    <col min="3085" max="3085" width="10" style="42" bestFit="1" customWidth="1"/>
    <col min="3086" max="3086" width="10.28515625" style="42" bestFit="1" customWidth="1"/>
    <col min="3087" max="3087" width="10" style="42" customWidth="1"/>
    <col min="3088" max="3088" width="12.7109375" style="42" customWidth="1"/>
    <col min="3089" max="3089" width="14.7109375" style="42" customWidth="1"/>
    <col min="3090" max="3090" width="10.140625" style="42" bestFit="1" customWidth="1"/>
    <col min="3091" max="3327" width="9" style="42"/>
    <col min="3328" max="3328" width="4.140625" style="42" customWidth="1"/>
    <col min="3329" max="3329" width="4.28515625" style="42" customWidth="1"/>
    <col min="3330" max="3330" width="13.5703125" style="42" customWidth="1"/>
    <col min="3331" max="3331" width="65" style="42" customWidth="1"/>
    <col min="3332" max="3332" width="6.7109375" style="42" customWidth="1"/>
    <col min="3333" max="3333" width="8.42578125" style="42" customWidth="1"/>
    <col min="3334" max="3334" width="10" style="42" customWidth="1"/>
    <col min="3335" max="3335" width="15.7109375" style="42" customWidth="1"/>
    <col min="3336" max="3336" width="18.140625" style="42" customWidth="1"/>
    <col min="3337" max="3337" width="15.85546875" style="42" customWidth="1"/>
    <col min="3338" max="3338" width="11.42578125" style="42" bestFit="1" customWidth="1"/>
    <col min="3339" max="3339" width="10.7109375" style="42" bestFit="1" customWidth="1"/>
    <col min="3340" max="3340" width="14" style="42" bestFit="1" customWidth="1"/>
    <col min="3341" max="3341" width="10" style="42" bestFit="1" customWidth="1"/>
    <col min="3342" max="3342" width="10.28515625" style="42" bestFit="1" customWidth="1"/>
    <col min="3343" max="3343" width="10" style="42" customWidth="1"/>
    <col min="3344" max="3344" width="12.7109375" style="42" customWidth="1"/>
    <col min="3345" max="3345" width="14.7109375" style="42" customWidth="1"/>
    <col min="3346" max="3346" width="10.140625" style="42" bestFit="1" customWidth="1"/>
    <col min="3347" max="3583" width="9" style="42"/>
    <col min="3584" max="3584" width="4.140625" style="42" customWidth="1"/>
    <col min="3585" max="3585" width="4.28515625" style="42" customWidth="1"/>
    <col min="3586" max="3586" width="13.5703125" style="42" customWidth="1"/>
    <col min="3587" max="3587" width="65" style="42" customWidth="1"/>
    <col min="3588" max="3588" width="6.7109375" style="42" customWidth="1"/>
    <col min="3589" max="3589" width="8.42578125" style="42" customWidth="1"/>
    <col min="3590" max="3590" width="10" style="42" customWidth="1"/>
    <col min="3591" max="3591" width="15.7109375" style="42" customWidth="1"/>
    <col min="3592" max="3592" width="18.140625" style="42" customWidth="1"/>
    <col min="3593" max="3593" width="15.85546875" style="42" customWidth="1"/>
    <col min="3594" max="3594" width="11.42578125" style="42" bestFit="1" customWidth="1"/>
    <col min="3595" max="3595" width="10.7109375" style="42" bestFit="1" customWidth="1"/>
    <col min="3596" max="3596" width="14" style="42" bestFit="1" customWidth="1"/>
    <col min="3597" max="3597" width="10" style="42" bestFit="1" customWidth="1"/>
    <col min="3598" max="3598" width="10.28515625" style="42" bestFit="1" customWidth="1"/>
    <col min="3599" max="3599" width="10" style="42" customWidth="1"/>
    <col min="3600" max="3600" width="12.7109375" style="42" customWidth="1"/>
    <col min="3601" max="3601" width="14.7109375" style="42" customWidth="1"/>
    <col min="3602" max="3602" width="10.140625" style="42" bestFit="1" customWidth="1"/>
    <col min="3603" max="3839" width="9" style="42"/>
    <col min="3840" max="3840" width="4.140625" style="42" customWidth="1"/>
    <col min="3841" max="3841" width="4.28515625" style="42" customWidth="1"/>
    <col min="3842" max="3842" width="13.5703125" style="42" customWidth="1"/>
    <col min="3843" max="3843" width="65" style="42" customWidth="1"/>
    <col min="3844" max="3844" width="6.7109375" style="42" customWidth="1"/>
    <col min="3845" max="3845" width="8.42578125" style="42" customWidth="1"/>
    <col min="3846" max="3846" width="10" style="42" customWidth="1"/>
    <col min="3847" max="3847" width="15.7109375" style="42" customWidth="1"/>
    <col min="3848" max="3848" width="18.140625" style="42" customWidth="1"/>
    <col min="3849" max="3849" width="15.85546875" style="42" customWidth="1"/>
    <col min="3850" max="3850" width="11.42578125" style="42" bestFit="1" customWidth="1"/>
    <col min="3851" max="3851" width="10.7109375" style="42" bestFit="1" customWidth="1"/>
    <col min="3852" max="3852" width="14" style="42" bestFit="1" customWidth="1"/>
    <col min="3853" max="3853" width="10" style="42" bestFit="1" customWidth="1"/>
    <col min="3854" max="3854" width="10.28515625" style="42" bestFit="1" customWidth="1"/>
    <col min="3855" max="3855" width="10" style="42" customWidth="1"/>
    <col min="3856" max="3856" width="12.7109375" style="42" customWidth="1"/>
    <col min="3857" max="3857" width="14.7109375" style="42" customWidth="1"/>
    <col min="3858" max="3858" width="10.140625" style="42" bestFit="1" customWidth="1"/>
    <col min="3859" max="4095" width="9" style="42"/>
    <col min="4096" max="4096" width="4.140625" style="42" customWidth="1"/>
    <col min="4097" max="4097" width="4.28515625" style="42" customWidth="1"/>
    <col min="4098" max="4098" width="13.5703125" style="42" customWidth="1"/>
    <col min="4099" max="4099" width="65" style="42" customWidth="1"/>
    <col min="4100" max="4100" width="6.7109375" style="42" customWidth="1"/>
    <col min="4101" max="4101" width="8.42578125" style="42" customWidth="1"/>
    <col min="4102" max="4102" width="10" style="42" customWidth="1"/>
    <col min="4103" max="4103" width="15.7109375" style="42" customWidth="1"/>
    <col min="4104" max="4104" width="18.140625" style="42" customWidth="1"/>
    <col min="4105" max="4105" width="15.85546875" style="42" customWidth="1"/>
    <col min="4106" max="4106" width="11.42578125" style="42" bestFit="1" customWidth="1"/>
    <col min="4107" max="4107" width="10.7109375" style="42" bestFit="1" customWidth="1"/>
    <col min="4108" max="4108" width="14" style="42" bestFit="1" customWidth="1"/>
    <col min="4109" max="4109" width="10" style="42" bestFit="1" customWidth="1"/>
    <col min="4110" max="4110" width="10.28515625" style="42" bestFit="1" customWidth="1"/>
    <col min="4111" max="4111" width="10" style="42" customWidth="1"/>
    <col min="4112" max="4112" width="12.7109375" style="42" customWidth="1"/>
    <col min="4113" max="4113" width="14.7109375" style="42" customWidth="1"/>
    <col min="4114" max="4114" width="10.140625" style="42" bestFit="1" customWidth="1"/>
    <col min="4115" max="4351" width="9" style="42"/>
    <col min="4352" max="4352" width="4.140625" style="42" customWidth="1"/>
    <col min="4353" max="4353" width="4.28515625" style="42" customWidth="1"/>
    <col min="4354" max="4354" width="13.5703125" style="42" customWidth="1"/>
    <col min="4355" max="4355" width="65" style="42" customWidth="1"/>
    <col min="4356" max="4356" width="6.7109375" style="42" customWidth="1"/>
    <col min="4357" max="4357" width="8.42578125" style="42" customWidth="1"/>
    <col min="4358" max="4358" width="10" style="42" customWidth="1"/>
    <col min="4359" max="4359" width="15.7109375" style="42" customWidth="1"/>
    <col min="4360" max="4360" width="18.140625" style="42" customWidth="1"/>
    <col min="4361" max="4361" width="15.85546875" style="42" customWidth="1"/>
    <col min="4362" max="4362" width="11.42578125" style="42" bestFit="1" customWidth="1"/>
    <col min="4363" max="4363" width="10.7109375" style="42" bestFit="1" customWidth="1"/>
    <col min="4364" max="4364" width="14" style="42" bestFit="1" customWidth="1"/>
    <col min="4365" max="4365" width="10" style="42" bestFit="1" customWidth="1"/>
    <col min="4366" max="4366" width="10.28515625" style="42" bestFit="1" customWidth="1"/>
    <col min="4367" max="4367" width="10" style="42" customWidth="1"/>
    <col min="4368" max="4368" width="12.7109375" style="42" customWidth="1"/>
    <col min="4369" max="4369" width="14.7109375" style="42" customWidth="1"/>
    <col min="4370" max="4370" width="10.140625" style="42" bestFit="1" customWidth="1"/>
    <col min="4371" max="4607" width="9" style="42"/>
    <col min="4608" max="4608" width="4.140625" style="42" customWidth="1"/>
    <col min="4609" max="4609" width="4.28515625" style="42" customWidth="1"/>
    <col min="4610" max="4610" width="13.5703125" style="42" customWidth="1"/>
    <col min="4611" max="4611" width="65" style="42" customWidth="1"/>
    <col min="4612" max="4612" width="6.7109375" style="42" customWidth="1"/>
    <col min="4613" max="4613" width="8.42578125" style="42" customWidth="1"/>
    <col min="4614" max="4614" width="10" style="42" customWidth="1"/>
    <col min="4615" max="4615" width="15.7109375" style="42" customWidth="1"/>
    <col min="4616" max="4616" width="18.140625" style="42" customWidth="1"/>
    <col min="4617" max="4617" width="15.85546875" style="42" customWidth="1"/>
    <col min="4618" max="4618" width="11.42578125" style="42" bestFit="1" customWidth="1"/>
    <col min="4619" max="4619" width="10.7109375" style="42" bestFit="1" customWidth="1"/>
    <col min="4620" max="4620" width="14" style="42" bestFit="1" customWidth="1"/>
    <col min="4621" max="4621" width="10" style="42" bestFit="1" customWidth="1"/>
    <col min="4622" max="4622" width="10.28515625" style="42" bestFit="1" customWidth="1"/>
    <col min="4623" max="4623" width="10" style="42" customWidth="1"/>
    <col min="4624" max="4624" width="12.7109375" style="42" customWidth="1"/>
    <col min="4625" max="4625" width="14.7109375" style="42" customWidth="1"/>
    <col min="4626" max="4626" width="10.140625" style="42" bestFit="1" customWidth="1"/>
    <col min="4627" max="4863" width="9" style="42"/>
    <col min="4864" max="4864" width="4.140625" style="42" customWidth="1"/>
    <col min="4865" max="4865" width="4.28515625" style="42" customWidth="1"/>
    <col min="4866" max="4866" width="13.5703125" style="42" customWidth="1"/>
    <col min="4867" max="4867" width="65" style="42" customWidth="1"/>
    <col min="4868" max="4868" width="6.7109375" style="42" customWidth="1"/>
    <col min="4869" max="4869" width="8.42578125" style="42" customWidth="1"/>
    <col min="4870" max="4870" width="10" style="42" customWidth="1"/>
    <col min="4871" max="4871" width="15.7109375" style="42" customWidth="1"/>
    <col min="4872" max="4872" width="18.140625" style="42" customWidth="1"/>
    <col min="4873" max="4873" width="15.85546875" style="42" customWidth="1"/>
    <col min="4874" max="4874" width="11.42578125" style="42" bestFit="1" customWidth="1"/>
    <col min="4875" max="4875" width="10.7109375" style="42" bestFit="1" customWidth="1"/>
    <col min="4876" max="4876" width="14" style="42" bestFit="1" customWidth="1"/>
    <col min="4877" max="4877" width="10" style="42" bestFit="1" customWidth="1"/>
    <col min="4878" max="4878" width="10.28515625" style="42" bestFit="1" customWidth="1"/>
    <col min="4879" max="4879" width="10" style="42" customWidth="1"/>
    <col min="4880" max="4880" width="12.7109375" style="42" customWidth="1"/>
    <col min="4881" max="4881" width="14.7109375" style="42" customWidth="1"/>
    <col min="4882" max="4882" width="10.140625" style="42" bestFit="1" customWidth="1"/>
    <col min="4883" max="5119" width="9" style="42"/>
    <col min="5120" max="5120" width="4.140625" style="42" customWidth="1"/>
    <col min="5121" max="5121" width="4.28515625" style="42" customWidth="1"/>
    <col min="5122" max="5122" width="13.5703125" style="42" customWidth="1"/>
    <col min="5123" max="5123" width="65" style="42" customWidth="1"/>
    <col min="5124" max="5124" width="6.7109375" style="42" customWidth="1"/>
    <col min="5125" max="5125" width="8.42578125" style="42" customWidth="1"/>
    <col min="5126" max="5126" width="10" style="42" customWidth="1"/>
    <col min="5127" max="5127" width="15.7109375" style="42" customWidth="1"/>
    <col min="5128" max="5128" width="18.140625" style="42" customWidth="1"/>
    <col min="5129" max="5129" width="15.85546875" style="42" customWidth="1"/>
    <col min="5130" max="5130" width="11.42578125" style="42" bestFit="1" customWidth="1"/>
    <col min="5131" max="5131" width="10.7109375" style="42" bestFit="1" customWidth="1"/>
    <col min="5132" max="5132" width="14" style="42" bestFit="1" customWidth="1"/>
    <col min="5133" max="5133" width="10" style="42" bestFit="1" customWidth="1"/>
    <col min="5134" max="5134" width="10.28515625" style="42" bestFit="1" customWidth="1"/>
    <col min="5135" max="5135" width="10" style="42" customWidth="1"/>
    <col min="5136" max="5136" width="12.7109375" style="42" customWidth="1"/>
    <col min="5137" max="5137" width="14.7109375" style="42" customWidth="1"/>
    <col min="5138" max="5138" width="10.140625" style="42" bestFit="1" customWidth="1"/>
    <col min="5139" max="5375" width="9" style="42"/>
    <col min="5376" max="5376" width="4.140625" style="42" customWidth="1"/>
    <col min="5377" max="5377" width="4.28515625" style="42" customWidth="1"/>
    <col min="5378" max="5378" width="13.5703125" style="42" customWidth="1"/>
    <col min="5379" max="5379" width="65" style="42" customWidth="1"/>
    <col min="5380" max="5380" width="6.7109375" style="42" customWidth="1"/>
    <col min="5381" max="5381" width="8.42578125" style="42" customWidth="1"/>
    <col min="5382" max="5382" width="10" style="42" customWidth="1"/>
    <col min="5383" max="5383" width="15.7109375" style="42" customWidth="1"/>
    <col min="5384" max="5384" width="18.140625" style="42" customWidth="1"/>
    <col min="5385" max="5385" width="15.85546875" style="42" customWidth="1"/>
    <col min="5386" max="5386" width="11.42578125" style="42" bestFit="1" customWidth="1"/>
    <col min="5387" max="5387" width="10.7109375" style="42" bestFit="1" customWidth="1"/>
    <col min="5388" max="5388" width="14" style="42" bestFit="1" customWidth="1"/>
    <col min="5389" max="5389" width="10" style="42" bestFit="1" customWidth="1"/>
    <col min="5390" max="5390" width="10.28515625" style="42" bestFit="1" customWidth="1"/>
    <col min="5391" max="5391" width="10" style="42" customWidth="1"/>
    <col min="5392" max="5392" width="12.7109375" style="42" customWidth="1"/>
    <col min="5393" max="5393" width="14.7109375" style="42" customWidth="1"/>
    <col min="5394" max="5394" width="10.140625" style="42" bestFit="1" customWidth="1"/>
    <col min="5395" max="5631" width="9" style="42"/>
    <col min="5632" max="5632" width="4.140625" style="42" customWidth="1"/>
    <col min="5633" max="5633" width="4.28515625" style="42" customWidth="1"/>
    <col min="5634" max="5634" width="13.5703125" style="42" customWidth="1"/>
    <col min="5635" max="5635" width="65" style="42" customWidth="1"/>
    <col min="5636" max="5636" width="6.7109375" style="42" customWidth="1"/>
    <col min="5637" max="5637" width="8.42578125" style="42" customWidth="1"/>
    <col min="5638" max="5638" width="10" style="42" customWidth="1"/>
    <col min="5639" max="5639" width="15.7109375" style="42" customWidth="1"/>
    <col min="5640" max="5640" width="18.140625" style="42" customWidth="1"/>
    <col min="5641" max="5641" width="15.85546875" style="42" customWidth="1"/>
    <col min="5642" max="5642" width="11.42578125" style="42" bestFit="1" customWidth="1"/>
    <col min="5643" max="5643" width="10.7109375" style="42" bestFit="1" customWidth="1"/>
    <col min="5644" max="5644" width="14" style="42" bestFit="1" customWidth="1"/>
    <col min="5645" max="5645" width="10" style="42" bestFit="1" customWidth="1"/>
    <col min="5646" max="5646" width="10.28515625" style="42" bestFit="1" customWidth="1"/>
    <col min="5647" max="5647" width="10" style="42" customWidth="1"/>
    <col min="5648" max="5648" width="12.7109375" style="42" customWidth="1"/>
    <col min="5649" max="5649" width="14.7109375" style="42" customWidth="1"/>
    <col min="5650" max="5650" width="10.140625" style="42" bestFit="1" customWidth="1"/>
    <col min="5651" max="5887" width="9" style="42"/>
    <col min="5888" max="5888" width="4.140625" style="42" customWidth="1"/>
    <col min="5889" max="5889" width="4.28515625" style="42" customWidth="1"/>
    <col min="5890" max="5890" width="13.5703125" style="42" customWidth="1"/>
    <col min="5891" max="5891" width="65" style="42" customWidth="1"/>
    <col min="5892" max="5892" width="6.7109375" style="42" customWidth="1"/>
    <col min="5893" max="5893" width="8.42578125" style="42" customWidth="1"/>
    <col min="5894" max="5894" width="10" style="42" customWidth="1"/>
    <col min="5895" max="5895" width="15.7109375" style="42" customWidth="1"/>
    <col min="5896" max="5896" width="18.140625" style="42" customWidth="1"/>
    <col min="5897" max="5897" width="15.85546875" style="42" customWidth="1"/>
    <col min="5898" max="5898" width="11.42578125" style="42" bestFit="1" customWidth="1"/>
    <col min="5899" max="5899" width="10.7109375" style="42" bestFit="1" customWidth="1"/>
    <col min="5900" max="5900" width="14" style="42" bestFit="1" customWidth="1"/>
    <col min="5901" max="5901" width="10" style="42" bestFit="1" customWidth="1"/>
    <col min="5902" max="5902" width="10.28515625" style="42" bestFit="1" customWidth="1"/>
    <col min="5903" max="5903" width="10" style="42" customWidth="1"/>
    <col min="5904" max="5904" width="12.7109375" style="42" customWidth="1"/>
    <col min="5905" max="5905" width="14.7109375" style="42" customWidth="1"/>
    <col min="5906" max="5906" width="10.140625" style="42" bestFit="1" customWidth="1"/>
    <col min="5907" max="6143" width="9" style="42"/>
    <col min="6144" max="6144" width="4.140625" style="42" customWidth="1"/>
    <col min="6145" max="6145" width="4.28515625" style="42" customWidth="1"/>
    <col min="6146" max="6146" width="13.5703125" style="42" customWidth="1"/>
    <col min="6147" max="6147" width="65" style="42" customWidth="1"/>
    <col min="6148" max="6148" width="6.7109375" style="42" customWidth="1"/>
    <col min="6149" max="6149" width="8.42578125" style="42" customWidth="1"/>
    <col min="6150" max="6150" width="10" style="42" customWidth="1"/>
    <col min="6151" max="6151" width="15.7109375" style="42" customWidth="1"/>
    <col min="6152" max="6152" width="18.140625" style="42" customWidth="1"/>
    <col min="6153" max="6153" width="15.85546875" style="42" customWidth="1"/>
    <col min="6154" max="6154" width="11.42578125" style="42" bestFit="1" customWidth="1"/>
    <col min="6155" max="6155" width="10.7109375" style="42" bestFit="1" customWidth="1"/>
    <col min="6156" max="6156" width="14" style="42" bestFit="1" customWidth="1"/>
    <col min="6157" max="6157" width="10" style="42" bestFit="1" customWidth="1"/>
    <col min="6158" max="6158" width="10.28515625" style="42" bestFit="1" customWidth="1"/>
    <col min="6159" max="6159" width="10" style="42" customWidth="1"/>
    <col min="6160" max="6160" width="12.7109375" style="42" customWidth="1"/>
    <col min="6161" max="6161" width="14.7109375" style="42" customWidth="1"/>
    <col min="6162" max="6162" width="10.140625" style="42" bestFit="1" customWidth="1"/>
    <col min="6163" max="6399" width="9" style="42"/>
    <col min="6400" max="6400" width="4.140625" style="42" customWidth="1"/>
    <col min="6401" max="6401" width="4.28515625" style="42" customWidth="1"/>
    <col min="6402" max="6402" width="13.5703125" style="42" customWidth="1"/>
    <col min="6403" max="6403" width="65" style="42" customWidth="1"/>
    <col min="6404" max="6404" width="6.7109375" style="42" customWidth="1"/>
    <col min="6405" max="6405" width="8.42578125" style="42" customWidth="1"/>
    <col min="6406" max="6406" width="10" style="42" customWidth="1"/>
    <col min="6407" max="6407" width="15.7109375" style="42" customWidth="1"/>
    <col min="6408" max="6408" width="18.140625" style="42" customWidth="1"/>
    <col min="6409" max="6409" width="15.85546875" style="42" customWidth="1"/>
    <col min="6410" max="6410" width="11.42578125" style="42" bestFit="1" customWidth="1"/>
    <col min="6411" max="6411" width="10.7109375" style="42" bestFit="1" customWidth="1"/>
    <col min="6412" max="6412" width="14" style="42" bestFit="1" customWidth="1"/>
    <col min="6413" max="6413" width="10" style="42" bestFit="1" customWidth="1"/>
    <col min="6414" max="6414" width="10.28515625" style="42" bestFit="1" customWidth="1"/>
    <col min="6415" max="6415" width="10" style="42" customWidth="1"/>
    <col min="6416" max="6416" width="12.7109375" style="42" customWidth="1"/>
    <col min="6417" max="6417" width="14.7109375" style="42" customWidth="1"/>
    <col min="6418" max="6418" width="10.140625" style="42" bestFit="1" customWidth="1"/>
    <col min="6419" max="6655" width="9" style="42"/>
    <col min="6656" max="6656" width="4.140625" style="42" customWidth="1"/>
    <col min="6657" max="6657" width="4.28515625" style="42" customWidth="1"/>
    <col min="6658" max="6658" width="13.5703125" style="42" customWidth="1"/>
    <col min="6659" max="6659" width="65" style="42" customWidth="1"/>
    <col min="6660" max="6660" width="6.7109375" style="42" customWidth="1"/>
    <col min="6661" max="6661" width="8.42578125" style="42" customWidth="1"/>
    <col min="6662" max="6662" width="10" style="42" customWidth="1"/>
    <col min="6663" max="6663" width="15.7109375" style="42" customWidth="1"/>
    <col min="6664" max="6664" width="18.140625" style="42" customWidth="1"/>
    <col min="6665" max="6665" width="15.85546875" style="42" customWidth="1"/>
    <col min="6666" max="6666" width="11.42578125" style="42" bestFit="1" customWidth="1"/>
    <col min="6667" max="6667" width="10.7109375" style="42" bestFit="1" customWidth="1"/>
    <col min="6668" max="6668" width="14" style="42" bestFit="1" customWidth="1"/>
    <col min="6669" max="6669" width="10" style="42" bestFit="1" customWidth="1"/>
    <col min="6670" max="6670" width="10.28515625" style="42" bestFit="1" customWidth="1"/>
    <col min="6671" max="6671" width="10" style="42" customWidth="1"/>
    <col min="6672" max="6672" width="12.7109375" style="42" customWidth="1"/>
    <col min="6673" max="6673" width="14.7109375" style="42" customWidth="1"/>
    <col min="6674" max="6674" width="10.140625" style="42" bestFit="1" customWidth="1"/>
    <col min="6675" max="6911" width="9" style="42"/>
    <col min="6912" max="6912" width="4.140625" style="42" customWidth="1"/>
    <col min="6913" max="6913" width="4.28515625" style="42" customWidth="1"/>
    <col min="6914" max="6914" width="13.5703125" style="42" customWidth="1"/>
    <col min="6915" max="6915" width="65" style="42" customWidth="1"/>
    <col min="6916" max="6916" width="6.7109375" style="42" customWidth="1"/>
    <col min="6917" max="6917" width="8.42578125" style="42" customWidth="1"/>
    <col min="6918" max="6918" width="10" style="42" customWidth="1"/>
    <col min="6919" max="6919" width="15.7109375" style="42" customWidth="1"/>
    <col min="6920" max="6920" width="18.140625" style="42" customWidth="1"/>
    <col min="6921" max="6921" width="15.85546875" style="42" customWidth="1"/>
    <col min="6922" max="6922" width="11.42578125" style="42" bestFit="1" customWidth="1"/>
    <col min="6923" max="6923" width="10.7109375" style="42" bestFit="1" customWidth="1"/>
    <col min="6924" max="6924" width="14" style="42" bestFit="1" customWidth="1"/>
    <col min="6925" max="6925" width="10" style="42" bestFit="1" customWidth="1"/>
    <col min="6926" max="6926" width="10.28515625" style="42" bestFit="1" customWidth="1"/>
    <col min="6927" max="6927" width="10" style="42" customWidth="1"/>
    <col min="6928" max="6928" width="12.7109375" style="42" customWidth="1"/>
    <col min="6929" max="6929" width="14.7109375" style="42" customWidth="1"/>
    <col min="6930" max="6930" width="10.140625" style="42" bestFit="1" customWidth="1"/>
    <col min="6931" max="7167" width="9" style="42"/>
    <col min="7168" max="7168" width="4.140625" style="42" customWidth="1"/>
    <col min="7169" max="7169" width="4.28515625" style="42" customWidth="1"/>
    <col min="7170" max="7170" width="13.5703125" style="42" customWidth="1"/>
    <col min="7171" max="7171" width="65" style="42" customWidth="1"/>
    <col min="7172" max="7172" width="6.7109375" style="42" customWidth="1"/>
    <col min="7173" max="7173" width="8.42578125" style="42" customWidth="1"/>
    <col min="7174" max="7174" width="10" style="42" customWidth="1"/>
    <col min="7175" max="7175" width="15.7109375" style="42" customWidth="1"/>
    <col min="7176" max="7176" width="18.140625" style="42" customWidth="1"/>
    <col min="7177" max="7177" width="15.85546875" style="42" customWidth="1"/>
    <col min="7178" max="7178" width="11.42578125" style="42" bestFit="1" customWidth="1"/>
    <col min="7179" max="7179" width="10.7109375" style="42" bestFit="1" customWidth="1"/>
    <col min="7180" max="7180" width="14" style="42" bestFit="1" customWidth="1"/>
    <col min="7181" max="7181" width="10" style="42" bestFit="1" customWidth="1"/>
    <col min="7182" max="7182" width="10.28515625" style="42" bestFit="1" customWidth="1"/>
    <col min="7183" max="7183" width="10" style="42" customWidth="1"/>
    <col min="7184" max="7184" width="12.7109375" style="42" customWidth="1"/>
    <col min="7185" max="7185" width="14.7109375" style="42" customWidth="1"/>
    <col min="7186" max="7186" width="10.140625" style="42" bestFit="1" customWidth="1"/>
    <col min="7187" max="7423" width="9" style="42"/>
    <col min="7424" max="7424" width="4.140625" style="42" customWidth="1"/>
    <col min="7425" max="7425" width="4.28515625" style="42" customWidth="1"/>
    <col min="7426" max="7426" width="13.5703125" style="42" customWidth="1"/>
    <col min="7427" max="7427" width="65" style="42" customWidth="1"/>
    <col min="7428" max="7428" width="6.7109375" style="42" customWidth="1"/>
    <col min="7429" max="7429" width="8.42578125" style="42" customWidth="1"/>
    <col min="7430" max="7430" width="10" style="42" customWidth="1"/>
    <col min="7431" max="7431" width="15.7109375" style="42" customWidth="1"/>
    <col min="7432" max="7432" width="18.140625" style="42" customWidth="1"/>
    <col min="7433" max="7433" width="15.85546875" style="42" customWidth="1"/>
    <col min="7434" max="7434" width="11.42578125" style="42" bestFit="1" customWidth="1"/>
    <col min="7435" max="7435" width="10.7109375" style="42" bestFit="1" customWidth="1"/>
    <col min="7436" max="7436" width="14" style="42" bestFit="1" customWidth="1"/>
    <col min="7437" max="7437" width="10" style="42" bestFit="1" customWidth="1"/>
    <col min="7438" max="7438" width="10.28515625" style="42" bestFit="1" customWidth="1"/>
    <col min="7439" max="7439" width="10" style="42" customWidth="1"/>
    <col min="7440" max="7440" width="12.7109375" style="42" customWidth="1"/>
    <col min="7441" max="7441" width="14.7109375" style="42" customWidth="1"/>
    <col min="7442" max="7442" width="10.140625" style="42" bestFit="1" customWidth="1"/>
    <col min="7443" max="7679" width="9" style="42"/>
    <col min="7680" max="7680" width="4.140625" style="42" customWidth="1"/>
    <col min="7681" max="7681" width="4.28515625" style="42" customWidth="1"/>
    <col min="7682" max="7682" width="13.5703125" style="42" customWidth="1"/>
    <col min="7683" max="7683" width="65" style="42" customWidth="1"/>
    <col min="7684" max="7684" width="6.7109375" style="42" customWidth="1"/>
    <col min="7685" max="7685" width="8.42578125" style="42" customWidth="1"/>
    <col min="7686" max="7686" width="10" style="42" customWidth="1"/>
    <col min="7687" max="7687" width="15.7109375" style="42" customWidth="1"/>
    <col min="7688" max="7688" width="18.140625" style="42" customWidth="1"/>
    <col min="7689" max="7689" width="15.85546875" style="42" customWidth="1"/>
    <col min="7690" max="7690" width="11.42578125" style="42" bestFit="1" customWidth="1"/>
    <col min="7691" max="7691" width="10.7109375" style="42" bestFit="1" customWidth="1"/>
    <col min="7692" max="7692" width="14" style="42" bestFit="1" customWidth="1"/>
    <col min="7693" max="7693" width="10" style="42" bestFit="1" customWidth="1"/>
    <col min="7694" max="7694" width="10.28515625" style="42" bestFit="1" customWidth="1"/>
    <col min="7695" max="7695" width="10" style="42" customWidth="1"/>
    <col min="7696" max="7696" width="12.7109375" style="42" customWidth="1"/>
    <col min="7697" max="7697" width="14.7109375" style="42" customWidth="1"/>
    <col min="7698" max="7698" width="10.140625" style="42" bestFit="1" customWidth="1"/>
    <col min="7699" max="7935" width="9" style="42"/>
    <col min="7936" max="7936" width="4.140625" style="42" customWidth="1"/>
    <col min="7937" max="7937" width="4.28515625" style="42" customWidth="1"/>
    <col min="7938" max="7938" width="13.5703125" style="42" customWidth="1"/>
    <col min="7939" max="7939" width="65" style="42" customWidth="1"/>
    <col min="7940" max="7940" width="6.7109375" style="42" customWidth="1"/>
    <col min="7941" max="7941" width="8.42578125" style="42" customWidth="1"/>
    <col min="7942" max="7942" width="10" style="42" customWidth="1"/>
    <col min="7943" max="7943" width="15.7109375" style="42" customWidth="1"/>
    <col min="7944" max="7944" width="18.140625" style="42" customWidth="1"/>
    <col min="7945" max="7945" width="15.85546875" style="42" customWidth="1"/>
    <col min="7946" max="7946" width="11.42578125" style="42" bestFit="1" customWidth="1"/>
    <col min="7947" max="7947" width="10.7109375" style="42" bestFit="1" customWidth="1"/>
    <col min="7948" max="7948" width="14" style="42" bestFit="1" customWidth="1"/>
    <col min="7949" max="7949" width="10" style="42" bestFit="1" customWidth="1"/>
    <col min="7950" max="7950" width="10.28515625" style="42" bestFit="1" customWidth="1"/>
    <col min="7951" max="7951" width="10" style="42" customWidth="1"/>
    <col min="7952" max="7952" width="12.7109375" style="42" customWidth="1"/>
    <col min="7953" max="7953" width="14.7109375" style="42" customWidth="1"/>
    <col min="7954" max="7954" width="10.140625" style="42" bestFit="1" customWidth="1"/>
    <col min="7955" max="8191" width="9" style="42"/>
    <col min="8192" max="8192" width="4.140625" style="42" customWidth="1"/>
    <col min="8193" max="8193" width="4.28515625" style="42" customWidth="1"/>
    <col min="8194" max="8194" width="13.5703125" style="42" customWidth="1"/>
    <col min="8195" max="8195" width="65" style="42" customWidth="1"/>
    <col min="8196" max="8196" width="6.7109375" style="42" customWidth="1"/>
    <col min="8197" max="8197" width="8.42578125" style="42" customWidth="1"/>
    <col min="8198" max="8198" width="10" style="42" customWidth="1"/>
    <col min="8199" max="8199" width="15.7109375" style="42" customWidth="1"/>
    <col min="8200" max="8200" width="18.140625" style="42" customWidth="1"/>
    <col min="8201" max="8201" width="15.85546875" style="42" customWidth="1"/>
    <col min="8202" max="8202" width="11.42578125" style="42" bestFit="1" customWidth="1"/>
    <col min="8203" max="8203" width="10.7109375" style="42" bestFit="1" customWidth="1"/>
    <col min="8204" max="8204" width="14" style="42" bestFit="1" customWidth="1"/>
    <col min="8205" max="8205" width="10" style="42" bestFit="1" customWidth="1"/>
    <col min="8206" max="8206" width="10.28515625" style="42" bestFit="1" customWidth="1"/>
    <col min="8207" max="8207" width="10" style="42" customWidth="1"/>
    <col min="8208" max="8208" width="12.7109375" style="42" customWidth="1"/>
    <col min="8209" max="8209" width="14.7109375" style="42" customWidth="1"/>
    <col min="8210" max="8210" width="10.140625" style="42" bestFit="1" customWidth="1"/>
    <col min="8211" max="8447" width="9" style="42"/>
    <col min="8448" max="8448" width="4.140625" style="42" customWidth="1"/>
    <col min="8449" max="8449" width="4.28515625" style="42" customWidth="1"/>
    <col min="8450" max="8450" width="13.5703125" style="42" customWidth="1"/>
    <col min="8451" max="8451" width="65" style="42" customWidth="1"/>
    <col min="8452" max="8452" width="6.7109375" style="42" customWidth="1"/>
    <col min="8453" max="8453" width="8.42578125" style="42" customWidth="1"/>
    <col min="8454" max="8454" width="10" style="42" customWidth="1"/>
    <col min="8455" max="8455" width="15.7109375" style="42" customWidth="1"/>
    <col min="8456" max="8456" width="18.140625" style="42" customWidth="1"/>
    <col min="8457" max="8457" width="15.85546875" style="42" customWidth="1"/>
    <col min="8458" max="8458" width="11.42578125" style="42" bestFit="1" customWidth="1"/>
    <col min="8459" max="8459" width="10.7109375" style="42" bestFit="1" customWidth="1"/>
    <col min="8460" max="8460" width="14" style="42" bestFit="1" customWidth="1"/>
    <col min="8461" max="8461" width="10" style="42" bestFit="1" customWidth="1"/>
    <col min="8462" max="8462" width="10.28515625" style="42" bestFit="1" customWidth="1"/>
    <col min="8463" max="8463" width="10" style="42" customWidth="1"/>
    <col min="8464" max="8464" width="12.7109375" style="42" customWidth="1"/>
    <col min="8465" max="8465" width="14.7109375" style="42" customWidth="1"/>
    <col min="8466" max="8466" width="10.140625" style="42" bestFit="1" customWidth="1"/>
    <col min="8467" max="8703" width="9" style="42"/>
    <col min="8704" max="8704" width="4.140625" style="42" customWidth="1"/>
    <col min="8705" max="8705" width="4.28515625" style="42" customWidth="1"/>
    <col min="8706" max="8706" width="13.5703125" style="42" customWidth="1"/>
    <col min="8707" max="8707" width="65" style="42" customWidth="1"/>
    <col min="8708" max="8708" width="6.7109375" style="42" customWidth="1"/>
    <col min="8709" max="8709" width="8.42578125" style="42" customWidth="1"/>
    <col min="8710" max="8710" width="10" style="42" customWidth="1"/>
    <col min="8711" max="8711" width="15.7109375" style="42" customWidth="1"/>
    <col min="8712" max="8712" width="18.140625" style="42" customWidth="1"/>
    <col min="8713" max="8713" width="15.85546875" style="42" customWidth="1"/>
    <col min="8714" max="8714" width="11.42578125" style="42" bestFit="1" customWidth="1"/>
    <col min="8715" max="8715" width="10.7109375" style="42" bestFit="1" customWidth="1"/>
    <col min="8716" max="8716" width="14" style="42" bestFit="1" customWidth="1"/>
    <col min="8717" max="8717" width="10" style="42" bestFit="1" customWidth="1"/>
    <col min="8718" max="8718" width="10.28515625" style="42" bestFit="1" customWidth="1"/>
    <col min="8719" max="8719" width="10" style="42" customWidth="1"/>
    <col min="8720" max="8720" width="12.7109375" style="42" customWidth="1"/>
    <col min="8721" max="8721" width="14.7109375" style="42" customWidth="1"/>
    <col min="8722" max="8722" width="10.140625" style="42" bestFit="1" customWidth="1"/>
    <col min="8723" max="8959" width="9" style="42"/>
    <col min="8960" max="8960" width="4.140625" style="42" customWidth="1"/>
    <col min="8961" max="8961" width="4.28515625" style="42" customWidth="1"/>
    <col min="8962" max="8962" width="13.5703125" style="42" customWidth="1"/>
    <col min="8963" max="8963" width="65" style="42" customWidth="1"/>
    <col min="8964" max="8964" width="6.7109375" style="42" customWidth="1"/>
    <col min="8965" max="8965" width="8.42578125" style="42" customWidth="1"/>
    <col min="8966" max="8966" width="10" style="42" customWidth="1"/>
    <col min="8967" max="8967" width="15.7109375" style="42" customWidth="1"/>
    <col min="8968" max="8968" width="18.140625" style="42" customWidth="1"/>
    <col min="8969" max="8969" width="15.85546875" style="42" customWidth="1"/>
    <col min="8970" max="8970" width="11.42578125" style="42" bestFit="1" customWidth="1"/>
    <col min="8971" max="8971" width="10.7109375" style="42" bestFit="1" customWidth="1"/>
    <col min="8972" max="8972" width="14" style="42" bestFit="1" customWidth="1"/>
    <col min="8973" max="8973" width="10" style="42" bestFit="1" customWidth="1"/>
    <col min="8974" max="8974" width="10.28515625" style="42" bestFit="1" customWidth="1"/>
    <col min="8975" max="8975" width="10" style="42" customWidth="1"/>
    <col min="8976" max="8976" width="12.7109375" style="42" customWidth="1"/>
    <col min="8977" max="8977" width="14.7109375" style="42" customWidth="1"/>
    <col min="8978" max="8978" width="10.140625" style="42" bestFit="1" customWidth="1"/>
    <col min="8979" max="9215" width="9" style="42"/>
    <col min="9216" max="9216" width="4.140625" style="42" customWidth="1"/>
    <col min="9217" max="9217" width="4.28515625" style="42" customWidth="1"/>
    <col min="9218" max="9218" width="13.5703125" style="42" customWidth="1"/>
    <col min="9219" max="9219" width="65" style="42" customWidth="1"/>
    <col min="9220" max="9220" width="6.7109375" style="42" customWidth="1"/>
    <col min="9221" max="9221" width="8.42578125" style="42" customWidth="1"/>
    <col min="9222" max="9222" width="10" style="42" customWidth="1"/>
    <col min="9223" max="9223" width="15.7109375" style="42" customWidth="1"/>
    <col min="9224" max="9224" width="18.140625" style="42" customWidth="1"/>
    <col min="9225" max="9225" width="15.85546875" style="42" customWidth="1"/>
    <col min="9226" max="9226" width="11.42578125" style="42" bestFit="1" customWidth="1"/>
    <col min="9227" max="9227" width="10.7109375" style="42" bestFit="1" customWidth="1"/>
    <col min="9228" max="9228" width="14" style="42" bestFit="1" customWidth="1"/>
    <col min="9229" max="9229" width="10" style="42" bestFit="1" customWidth="1"/>
    <col min="9230" max="9230" width="10.28515625" style="42" bestFit="1" customWidth="1"/>
    <col min="9231" max="9231" width="10" style="42" customWidth="1"/>
    <col min="9232" max="9232" width="12.7109375" style="42" customWidth="1"/>
    <col min="9233" max="9233" width="14.7109375" style="42" customWidth="1"/>
    <col min="9234" max="9234" width="10.140625" style="42" bestFit="1" customWidth="1"/>
    <col min="9235" max="9471" width="9" style="42"/>
    <col min="9472" max="9472" width="4.140625" style="42" customWidth="1"/>
    <col min="9473" max="9473" width="4.28515625" style="42" customWidth="1"/>
    <col min="9474" max="9474" width="13.5703125" style="42" customWidth="1"/>
    <col min="9475" max="9475" width="65" style="42" customWidth="1"/>
    <col min="9476" max="9476" width="6.7109375" style="42" customWidth="1"/>
    <col min="9477" max="9477" width="8.42578125" style="42" customWidth="1"/>
    <col min="9478" max="9478" width="10" style="42" customWidth="1"/>
    <col min="9479" max="9479" width="15.7109375" style="42" customWidth="1"/>
    <col min="9480" max="9480" width="18.140625" style="42" customWidth="1"/>
    <col min="9481" max="9481" width="15.85546875" style="42" customWidth="1"/>
    <col min="9482" max="9482" width="11.42578125" style="42" bestFit="1" customWidth="1"/>
    <col min="9483" max="9483" width="10.7109375" style="42" bestFit="1" customWidth="1"/>
    <col min="9484" max="9484" width="14" style="42" bestFit="1" customWidth="1"/>
    <col min="9485" max="9485" width="10" style="42" bestFit="1" customWidth="1"/>
    <col min="9486" max="9486" width="10.28515625" style="42" bestFit="1" customWidth="1"/>
    <col min="9487" max="9487" width="10" style="42" customWidth="1"/>
    <col min="9488" max="9488" width="12.7109375" style="42" customWidth="1"/>
    <col min="9489" max="9489" width="14.7109375" style="42" customWidth="1"/>
    <col min="9490" max="9490" width="10.140625" style="42" bestFit="1" customWidth="1"/>
    <col min="9491" max="9727" width="9" style="42"/>
    <col min="9728" max="9728" width="4.140625" style="42" customWidth="1"/>
    <col min="9729" max="9729" width="4.28515625" style="42" customWidth="1"/>
    <col min="9730" max="9730" width="13.5703125" style="42" customWidth="1"/>
    <col min="9731" max="9731" width="65" style="42" customWidth="1"/>
    <col min="9732" max="9732" width="6.7109375" style="42" customWidth="1"/>
    <col min="9733" max="9733" width="8.42578125" style="42" customWidth="1"/>
    <col min="9734" max="9734" width="10" style="42" customWidth="1"/>
    <col min="9735" max="9735" width="15.7109375" style="42" customWidth="1"/>
    <col min="9736" max="9736" width="18.140625" style="42" customWidth="1"/>
    <col min="9737" max="9737" width="15.85546875" style="42" customWidth="1"/>
    <col min="9738" max="9738" width="11.42578125" style="42" bestFit="1" customWidth="1"/>
    <col min="9739" max="9739" width="10.7109375" style="42" bestFit="1" customWidth="1"/>
    <col min="9740" max="9740" width="14" style="42" bestFit="1" customWidth="1"/>
    <col min="9741" max="9741" width="10" style="42" bestFit="1" customWidth="1"/>
    <col min="9742" max="9742" width="10.28515625" style="42" bestFit="1" customWidth="1"/>
    <col min="9743" max="9743" width="10" style="42" customWidth="1"/>
    <col min="9744" max="9744" width="12.7109375" style="42" customWidth="1"/>
    <col min="9745" max="9745" width="14.7109375" style="42" customWidth="1"/>
    <col min="9746" max="9746" width="10.140625" style="42" bestFit="1" customWidth="1"/>
    <col min="9747" max="9983" width="9" style="42"/>
    <col min="9984" max="9984" width="4.140625" style="42" customWidth="1"/>
    <col min="9985" max="9985" width="4.28515625" style="42" customWidth="1"/>
    <col min="9986" max="9986" width="13.5703125" style="42" customWidth="1"/>
    <col min="9987" max="9987" width="65" style="42" customWidth="1"/>
    <col min="9988" max="9988" width="6.7109375" style="42" customWidth="1"/>
    <col min="9989" max="9989" width="8.42578125" style="42" customWidth="1"/>
    <col min="9990" max="9990" width="10" style="42" customWidth="1"/>
    <col min="9991" max="9991" width="15.7109375" style="42" customWidth="1"/>
    <col min="9992" max="9992" width="18.140625" style="42" customWidth="1"/>
    <col min="9993" max="9993" width="15.85546875" style="42" customWidth="1"/>
    <col min="9994" max="9994" width="11.42578125" style="42" bestFit="1" customWidth="1"/>
    <col min="9995" max="9995" width="10.7109375" style="42" bestFit="1" customWidth="1"/>
    <col min="9996" max="9996" width="14" style="42" bestFit="1" customWidth="1"/>
    <col min="9997" max="9997" width="10" style="42" bestFit="1" customWidth="1"/>
    <col min="9998" max="9998" width="10.28515625" style="42" bestFit="1" customWidth="1"/>
    <col min="9999" max="9999" width="10" style="42" customWidth="1"/>
    <col min="10000" max="10000" width="12.7109375" style="42" customWidth="1"/>
    <col min="10001" max="10001" width="14.7109375" style="42" customWidth="1"/>
    <col min="10002" max="10002" width="10.140625" style="42" bestFit="1" customWidth="1"/>
    <col min="10003" max="10239" width="9" style="42"/>
    <col min="10240" max="10240" width="4.140625" style="42" customWidth="1"/>
    <col min="10241" max="10241" width="4.28515625" style="42" customWidth="1"/>
    <col min="10242" max="10242" width="13.5703125" style="42" customWidth="1"/>
    <col min="10243" max="10243" width="65" style="42" customWidth="1"/>
    <col min="10244" max="10244" width="6.7109375" style="42" customWidth="1"/>
    <col min="10245" max="10245" width="8.42578125" style="42" customWidth="1"/>
    <col min="10246" max="10246" width="10" style="42" customWidth="1"/>
    <col min="10247" max="10247" width="15.7109375" style="42" customWidth="1"/>
    <col min="10248" max="10248" width="18.140625" style="42" customWidth="1"/>
    <col min="10249" max="10249" width="15.85546875" style="42" customWidth="1"/>
    <col min="10250" max="10250" width="11.42578125" style="42" bestFit="1" customWidth="1"/>
    <col min="10251" max="10251" width="10.7109375" style="42" bestFit="1" customWidth="1"/>
    <col min="10252" max="10252" width="14" style="42" bestFit="1" customWidth="1"/>
    <col min="10253" max="10253" width="10" style="42" bestFit="1" customWidth="1"/>
    <col min="10254" max="10254" width="10.28515625" style="42" bestFit="1" customWidth="1"/>
    <col min="10255" max="10255" width="10" style="42" customWidth="1"/>
    <col min="10256" max="10256" width="12.7109375" style="42" customWidth="1"/>
    <col min="10257" max="10257" width="14.7109375" style="42" customWidth="1"/>
    <col min="10258" max="10258" width="10.140625" style="42" bestFit="1" customWidth="1"/>
    <col min="10259" max="10495" width="9" style="42"/>
    <col min="10496" max="10496" width="4.140625" style="42" customWidth="1"/>
    <col min="10497" max="10497" width="4.28515625" style="42" customWidth="1"/>
    <col min="10498" max="10498" width="13.5703125" style="42" customWidth="1"/>
    <col min="10499" max="10499" width="65" style="42" customWidth="1"/>
    <col min="10500" max="10500" width="6.7109375" style="42" customWidth="1"/>
    <col min="10501" max="10501" width="8.42578125" style="42" customWidth="1"/>
    <col min="10502" max="10502" width="10" style="42" customWidth="1"/>
    <col min="10503" max="10503" width="15.7109375" style="42" customWidth="1"/>
    <col min="10504" max="10504" width="18.140625" style="42" customWidth="1"/>
    <col min="10505" max="10505" width="15.85546875" style="42" customWidth="1"/>
    <col min="10506" max="10506" width="11.42578125" style="42" bestFit="1" customWidth="1"/>
    <col min="10507" max="10507" width="10.7109375" style="42" bestFit="1" customWidth="1"/>
    <col min="10508" max="10508" width="14" style="42" bestFit="1" customWidth="1"/>
    <col min="10509" max="10509" width="10" style="42" bestFit="1" customWidth="1"/>
    <col min="10510" max="10510" width="10.28515625" style="42" bestFit="1" customWidth="1"/>
    <col min="10511" max="10511" width="10" style="42" customWidth="1"/>
    <col min="10512" max="10512" width="12.7109375" style="42" customWidth="1"/>
    <col min="10513" max="10513" width="14.7109375" style="42" customWidth="1"/>
    <col min="10514" max="10514" width="10.140625" style="42" bestFit="1" customWidth="1"/>
    <col min="10515" max="10751" width="9" style="42"/>
    <col min="10752" max="10752" width="4.140625" style="42" customWidth="1"/>
    <col min="10753" max="10753" width="4.28515625" style="42" customWidth="1"/>
    <col min="10754" max="10754" width="13.5703125" style="42" customWidth="1"/>
    <col min="10755" max="10755" width="65" style="42" customWidth="1"/>
    <col min="10756" max="10756" width="6.7109375" style="42" customWidth="1"/>
    <col min="10757" max="10757" width="8.42578125" style="42" customWidth="1"/>
    <col min="10758" max="10758" width="10" style="42" customWidth="1"/>
    <col min="10759" max="10759" width="15.7109375" style="42" customWidth="1"/>
    <col min="10760" max="10760" width="18.140625" style="42" customWidth="1"/>
    <col min="10761" max="10761" width="15.85546875" style="42" customWidth="1"/>
    <col min="10762" max="10762" width="11.42578125" style="42" bestFit="1" customWidth="1"/>
    <col min="10763" max="10763" width="10.7109375" style="42" bestFit="1" customWidth="1"/>
    <col min="10764" max="10764" width="14" style="42" bestFit="1" customWidth="1"/>
    <col min="10765" max="10765" width="10" style="42" bestFit="1" customWidth="1"/>
    <col min="10766" max="10766" width="10.28515625" style="42" bestFit="1" customWidth="1"/>
    <col min="10767" max="10767" width="10" style="42" customWidth="1"/>
    <col min="10768" max="10768" width="12.7109375" style="42" customWidth="1"/>
    <col min="10769" max="10769" width="14.7109375" style="42" customWidth="1"/>
    <col min="10770" max="10770" width="10.140625" style="42" bestFit="1" customWidth="1"/>
    <col min="10771" max="11007" width="9" style="42"/>
    <col min="11008" max="11008" width="4.140625" style="42" customWidth="1"/>
    <col min="11009" max="11009" width="4.28515625" style="42" customWidth="1"/>
    <col min="11010" max="11010" width="13.5703125" style="42" customWidth="1"/>
    <col min="11011" max="11011" width="65" style="42" customWidth="1"/>
    <col min="11012" max="11012" width="6.7109375" style="42" customWidth="1"/>
    <col min="11013" max="11013" width="8.42578125" style="42" customWidth="1"/>
    <col min="11014" max="11014" width="10" style="42" customWidth="1"/>
    <col min="11015" max="11015" width="15.7109375" style="42" customWidth="1"/>
    <col min="11016" max="11016" width="18.140625" style="42" customWidth="1"/>
    <col min="11017" max="11017" width="15.85546875" style="42" customWidth="1"/>
    <col min="11018" max="11018" width="11.42578125" style="42" bestFit="1" customWidth="1"/>
    <col min="11019" max="11019" width="10.7109375" style="42" bestFit="1" customWidth="1"/>
    <col min="11020" max="11020" width="14" style="42" bestFit="1" customWidth="1"/>
    <col min="11021" max="11021" width="10" style="42" bestFit="1" customWidth="1"/>
    <col min="11022" max="11022" width="10.28515625" style="42" bestFit="1" customWidth="1"/>
    <col min="11023" max="11023" width="10" style="42" customWidth="1"/>
    <col min="11024" max="11024" width="12.7109375" style="42" customWidth="1"/>
    <col min="11025" max="11025" width="14.7109375" style="42" customWidth="1"/>
    <col min="11026" max="11026" width="10.140625" style="42" bestFit="1" customWidth="1"/>
    <col min="11027" max="11263" width="9" style="42"/>
    <col min="11264" max="11264" width="4.140625" style="42" customWidth="1"/>
    <col min="11265" max="11265" width="4.28515625" style="42" customWidth="1"/>
    <col min="11266" max="11266" width="13.5703125" style="42" customWidth="1"/>
    <col min="11267" max="11267" width="65" style="42" customWidth="1"/>
    <col min="11268" max="11268" width="6.7109375" style="42" customWidth="1"/>
    <col min="11269" max="11269" width="8.42578125" style="42" customWidth="1"/>
    <col min="11270" max="11270" width="10" style="42" customWidth="1"/>
    <col min="11271" max="11271" width="15.7109375" style="42" customWidth="1"/>
    <col min="11272" max="11272" width="18.140625" style="42" customWidth="1"/>
    <col min="11273" max="11273" width="15.85546875" style="42" customWidth="1"/>
    <col min="11274" max="11274" width="11.42578125" style="42" bestFit="1" customWidth="1"/>
    <col min="11275" max="11275" width="10.7109375" style="42" bestFit="1" customWidth="1"/>
    <col min="11276" max="11276" width="14" style="42" bestFit="1" customWidth="1"/>
    <col min="11277" max="11277" width="10" style="42" bestFit="1" customWidth="1"/>
    <col min="11278" max="11278" width="10.28515625" style="42" bestFit="1" customWidth="1"/>
    <col min="11279" max="11279" width="10" style="42" customWidth="1"/>
    <col min="11280" max="11280" width="12.7109375" style="42" customWidth="1"/>
    <col min="11281" max="11281" width="14.7109375" style="42" customWidth="1"/>
    <col min="11282" max="11282" width="10.140625" style="42" bestFit="1" customWidth="1"/>
    <col min="11283" max="11519" width="9" style="42"/>
    <col min="11520" max="11520" width="4.140625" style="42" customWidth="1"/>
    <col min="11521" max="11521" width="4.28515625" style="42" customWidth="1"/>
    <col min="11522" max="11522" width="13.5703125" style="42" customWidth="1"/>
    <col min="11523" max="11523" width="65" style="42" customWidth="1"/>
    <col min="11524" max="11524" width="6.7109375" style="42" customWidth="1"/>
    <col min="11525" max="11525" width="8.42578125" style="42" customWidth="1"/>
    <col min="11526" max="11526" width="10" style="42" customWidth="1"/>
    <col min="11527" max="11527" width="15.7109375" style="42" customWidth="1"/>
    <col min="11528" max="11528" width="18.140625" style="42" customWidth="1"/>
    <col min="11529" max="11529" width="15.85546875" style="42" customWidth="1"/>
    <col min="11530" max="11530" width="11.42578125" style="42" bestFit="1" customWidth="1"/>
    <col min="11531" max="11531" width="10.7109375" style="42" bestFit="1" customWidth="1"/>
    <col min="11532" max="11532" width="14" style="42" bestFit="1" customWidth="1"/>
    <col min="11533" max="11533" width="10" style="42" bestFit="1" customWidth="1"/>
    <col min="11534" max="11534" width="10.28515625" style="42" bestFit="1" customWidth="1"/>
    <col min="11535" max="11535" width="10" style="42" customWidth="1"/>
    <col min="11536" max="11536" width="12.7109375" style="42" customWidth="1"/>
    <col min="11537" max="11537" width="14.7109375" style="42" customWidth="1"/>
    <col min="11538" max="11538" width="10.140625" style="42" bestFit="1" customWidth="1"/>
    <col min="11539" max="11775" width="9" style="42"/>
    <col min="11776" max="11776" width="4.140625" style="42" customWidth="1"/>
    <col min="11777" max="11777" width="4.28515625" style="42" customWidth="1"/>
    <col min="11778" max="11778" width="13.5703125" style="42" customWidth="1"/>
    <col min="11779" max="11779" width="65" style="42" customWidth="1"/>
    <col min="11780" max="11780" width="6.7109375" style="42" customWidth="1"/>
    <col min="11781" max="11781" width="8.42578125" style="42" customWidth="1"/>
    <col min="11782" max="11782" width="10" style="42" customWidth="1"/>
    <col min="11783" max="11783" width="15.7109375" style="42" customWidth="1"/>
    <col min="11784" max="11784" width="18.140625" style="42" customWidth="1"/>
    <col min="11785" max="11785" width="15.85546875" style="42" customWidth="1"/>
    <col min="11786" max="11786" width="11.42578125" style="42" bestFit="1" customWidth="1"/>
    <col min="11787" max="11787" width="10.7109375" style="42" bestFit="1" customWidth="1"/>
    <col min="11788" max="11788" width="14" style="42" bestFit="1" customWidth="1"/>
    <col min="11789" max="11789" width="10" style="42" bestFit="1" customWidth="1"/>
    <col min="11790" max="11790" width="10.28515625" style="42" bestFit="1" customWidth="1"/>
    <col min="11791" max="11791" width="10" style="42" customWidth="1"/>
    <col min="11792" max="11792" width="12.7109375" style="42" customWidth="1"/>
    <col min="11793" max="11793" width="14.7109375" style="42" customWidth="1"/>
    <col min="11794" max="11794" width="10.140625" style="42" bestFit="1" customWidth="1"/>
    <col min="11795" max="12031" width="9" style="42"/>
    <col min="12032" max="12032" width="4.140625" style="42" customWidth="1"/>
    <col min="12033" max="12033" width="4.28515625" style="42" customWidth="1"/>
    <col min="12034" max="12034" width="13.5703125" style="42" customWidth="1"/>
    <col min="12035" max="12035" width="65" style="42" customWidth="1"/>
    <col min="12036" max="12036" width="6.7109375" style="42" customWidth="1"/>
    <col min="12037" max="12037" width="8.42578125" style="42" customWidth="1"/>
    <col min="12038" max="12038" width="10" style="42" customWidth="1"/>
    <col min="12039" max="12039" width="15.7109375" style="42" customWidth="1"/>
    <col min="12040" max="12040" width="18.140625" style="42" customWidth="1"/>
    <col min="12041" max="12041" width="15.85546875" style="42" customWidth="1"/>
    <col min="12042" max="12042" width="11.42578125" style="42" bestFit="1" customWidth="1"/>
    <col min="12043" max="12043" width="10.7109375" style="42" bestFit="1" customWidth="1"/>
    <col min="12044" max="12044" width="14" style="42" bestFit="1" customWidth="1"/>
    <col min="12045" max="12045" width="10" style="42" bestFit="1" customWidth="1"/>
    <col min="12046" max="12046" width="10.28515625" style="42" bestFit="1" customWidth="1"/>
    <col min="12047" max="12047" width="10" style="42" customWidth="1"/>
    <col min="12048" max="12048" width="12.7109375" style="42" customWidth="1"/>
    <col min="12049" max="12049" width="14.7109375" style="42" customWidth="1"/>
    <col min="12050" max="12050" width="10.140625" style="42" bestFit="1" customWidth="1"/>
    <col min="12051" max="12287" width="9" style="42"/>
    <col min="12288" max="12288" width="4.140625" style="42" customWidth="1"/>
    <col min="12289" max="12289" width="4.28515625" style="42" customWidth="1"/>
    <col min="12290" max="12290" width="13.5703125" style="42" customWidth="1"/>
    <col min="12291" max="12291" width="65" style="42" customWidth="1"/>
    <col min="12292" max="12292" width="6.7109375" style="42" customWidth="1"/>
    <col min="12293" max="12293" width="8.42578125" style="42" customWidth="1"/>
    <col min="12294" max="12294" width="10" style="42" customWidth="1"/>
    <col min="12295" max="12295" width="15.7109375" style="42" customWidth="1"/>
    <col min="12296" max="12296" width="18.140625" style="42" customWidth="1"/>
    <col min="12297" max="12297" width="15.85546875" style="42" customWidth="1"/>
    <col min="12298" max="12298" width="11.42578125" style="42" bestFit="1" customWidth="1"/>
    <col min="12299" max="12299" width="10.7109375" style="42" bestFit="1" customWidth="1"/>
    <col min="12300" max="12300" width="14" style="42" bestFit="1" customWidth="1"/>
    <col min="12301" max="12301" width="10" style="42" bestFit="1" customWidth="1"/>
    <col min="12302" max="12302" width="10.28515625" style="42" bestFit="1" customWidth="1"/>
    <col min="12303" max="12303" width="10" style="42" customWidth="1"/>
    <col min="12304" max="12304" width="12.7109375" style="42" customWidth="1"/>
    <col min="12305" max="12305" width="14.7109375" style="42" customWidth="1"/>
    <col min="12306" max="12306" width="10.140625" style="42" bestFit="1" customWidth="1"/>
    <col min="12307" max="12543" width="9" style="42"/>
    <col min="12544" max="12544" width="4.140625" style="42" customWidth="1"/>
    <col min="12545" max="12545" width="4.28515625" style="42" customWidth="1"/>
    <col min="12546" max="12546" width="13.5703125" style="42" customWidth="1"/>
    <col min="12547" max="12547" width="65" style="42" customWidth="1"/>
    <col min="12548" max="12548" width="6.7109375" style="42" customWidth="1"/>
    <col min="12549" max="12549" width="8.42578125" style="42" customWidth="1"/>
    <col min="12550" max="12550" width="10" style="42" customWidth="1"/>
    <col min="12551" max="12551" width="15.7109375" style="42" customWidth="1"/>
    <col min="12552" max="12552" width="18.140625" style="42" customWidth="1"/>
    <col min="12553" max="12553" width="15.85546875" style="42" customWidth="1"/>
    <col min="12554" max="12554" width="11.42578125" style="42" bestFit="1" customWidth="1"/>
    <col min="12555" max="12555" width="10.7109375" style="42" bestFit="1" customWidth="1"/>
    <col min="12556" max="12556" width="14" style="42" bestFit="1" customWidth="1"/>
    <col min="12557" max="12557" width="10" style="42" bestFit="1" customWidth="1"/>
    <col min="12558" max="12558" width="10.28515625" style="42" bestFit="1" customWidth="1"/>
    <col min="12559" max="12559" width="10" style="42" customWidth="1"/>
    <col min="12560" max="12560" width="12.7109375" style="42" customWidth="1"/>
    <col min="12561" max="12561" width="14.7109375" style="42" customWidth="1"/>
    <col min="12562" max="12562" width="10.140625" style="42" bestFit="1" customWidth="1"/>
    <col min="12563" max="12799" width="9" style="42"/>
    <col min="12800" max="12800" width="4.140625" style="42" customWidth="1"/>
    <col min="12801" max="12801" width="4.28515625" style="42" customWidth="1"/>
    <col min="12802" max="12802" width="13.5703125" style="42" customWidth="1"/>
    <col min="12803" max="12803" width="65" style="42" customWidth="1"/>
    <col min="12804" max="12804" width="6.7109375" style="42" customWidth="1"/>
    <col min="12805" max="12805" width="8.42578125" style="42" customWidth="1"/>
    <col min="12806" max="12806" width="10" style="42" customWidth="1"/>
    <col min="12807" max="12807" width="15.7109375" style="42" customWidth="1"/>
    <col min="12808" max="12808" width="18.140625" style="42" customWidth="1"/>
    <col min="12809" max="12809" width="15.85546875" style="42" customWidth="1"/>
    <col min="12810" max="12810" width="11.42578125" style="42" bestFit="1" customWidth="1"/>
    <col min="12811" max="12811" width="10.7109375" style="42" bestFit="1" customWidth="1"/>
    <col min="12812" max="12812" width="14" style="42" bestFit="1" customWidth="1"/>
    <col min="12813" max="12813" width="10" style="42" bestFit="1" customWidth="1"/>
    <col min="12814" max="12814" width="10.28515625" style="42" bestFit="1" customWidth="1"/>
    <col min="12815" max="12815" width="10" style="42" customWidth="1"/>
    <col min="12816" max="12816" width="12.7109375" style="42" customWidth="1"/>
    <col min="12817" max="12817" width="14.7109375" style="42" customWidth="1"/>
    <col min="12818" max="12818" width="10.140625" style="42" bestFit="1" customWidth="1"/>
    <col min="12819" max="13055" width="9" style="42"/>
    <col min="13056" max="13056" width="4.140625" style="42" customWidth="1"/>
    <col min="13057" max="13057" width="4.28515625" style="42" customWidth="1"/>
    <col min="13058" max="13058" width="13.5703125" style="42" customWidth="1"/>
    <col min="13059" max="13059" width="65" style="42" customWidth="1"/>
    <col min="13060" max="13060" width="6.7109375" style="42" customWidth="1"/>
    <col min="13061" max="13061" width="8.42578125" style="42" customWidth="1"/>
    <col min="13062" max="13062" width="10" style="42" customWidth="1"/>
    <col min="13063" max="13063" width="15.7109375" style="42" customWidth="1"/>
    <col min="13064" max="13064" width="18.140625" style="42" customWidth="1"/>
    <col min="13065" max="13065" width="15.85546875" style="42" customWidth="1"/>
    <col min="13066" max="13066" width="11.42578125" style="42" bestFit="1" customWidth="1"/>
    <col min="13067" max="13067" width="10.7109375" style="42" bestFit="1" customWidth="1"/>
    <col min="13068" max="13068" width="14" style="42" bestFit="1" customWidth="1"/>
    <col min="13069" max="13069" width="10" style="42" bestFit="1" customWidth="1"/>
    <col min="13070" max="13070" width="10.28515625" style="42" bestFit="1" customWidth="1"/>
    <col min="13071" max="13071" width="10" style="42" customWidth="1"/>
    <col min="13072" max="13072" width="12.7109375" style="42" customWidth="1"/>
    <col min="13073" max="13073" width="14.7109375" style="42" customWidth="1"/>
    <col min="13074" max="13074" width="10.140625" style="42" bestFit="1" customWidth="1"/>
    <col min="13075" max="13311" width="9" style="42"/>
    <col min="13312" max="13312" width="4.140625" style="42" customWidth="1"/>
    <col min="13313" max="13313" width="4.28515625" style="42" customWidth="1"/>
    <col min="13314" max="13314" width="13.5703125" style="42" customWidth="1"/>
    <col min="13315" max="13315" width="65" style="42" customWidth="1"/>
    <col min="13316" max="13316" width="6.7109375" style="42" customWidth="1"/>
    <col min="13317" max="13317" width="8.42578125" style="42" customWidth="1"/>
    <col min="13318" max="13318" width="10" style="42" customWidth="1"/>
    <col min="13319" max="13319" width="15.7109375" style="42" customWidth="1"/>
    <col min="13320" max="13320" width="18.140625" style="42" customWidth="1"/>
    <col min="13321" max="13321" width="15.85546875" style="42" customWidth="1"/>
    <col min="13322" max="13322" width="11.42578125" style="42" bestFit="1" customWidth="1"/>
    <col min="13323" max="13323" width="10.7109375" style="42" bestFit="1" customWidth="1"/>
    <col min="13324" max="13324" width="14" style="42" bestFit="1" customWidth="1"/>
    <col min="13325" max="13325" width="10" style="42" bestFit="1" customWidth="1"/>
    <col min="13326" max="13326" width="10.28515625" style="42" bestFit="1" customWidth="1"/>
    <col min="13327" max="13327" width="10" style="42" customWidth="1"/>
    <col min="13328" max="13328" width="12.7109375" style="42" customWidth="1"/>
    <col min="13329" max="13329" width="14.7109375" style="42" customWidth="1"/>
    <col min="13330" max="13330" width="10.140625" style="42" bestFit="1" customWidth="1"/>
    <col min="13331" max="13567" width="9" style="42"/>
    <col min="13568" max="13568" width="4.140625" style="42" customWidth="1"/>
    <col min="13569" max="13569" width="4.28515625" style="42" customWidth="1"/>
    <col min="13570" max="13570" width="13.5703125" style="42" customWidth="1"/>
    <col min="13571" max="13571" width="65" style="42" customWidth="1"/>
    <col min="13572" max="13572" width="6.7109375" style="42" customWidth="1"/>
    <col min="13573" max="13573" width="8.42578125" style="42" customWidth="1"/>
    <col min="13574" max="13574" width="10" style="42" customWidth="1"/>
    <col min="13575" max="13575" width="15.7109375" style="42" customWidth="1"/>
    <col min="13576" max="13576" width="18.140625" style="42" customWidth="1"/>
    <col min="13577" max="13577" width="15.85546875" style="42" customWidth="1"/>
    <col min="13578" max="13578" width="11.42578125" style="42" bestFit="1" customWidth="1"/>
    <col min="13579" max="13579" width="10.7109375" style="42" bestFit="1" customWidth="1"/>
    <col min="13580" max="13580" width="14" style="42" bestFit="1" customWidth="1"/>
    <col min="13581" max="13581" width="10" style="42" bestFit="1" customWidth="1"/>
    <col min="13582" max="13582" width="10.28515625" style="42" bestFit="1" customWidth="1"/>
    <col min="13583" max="13583" width="10" style="42" customWidth="1"/>
    <col min="13584" max="13584" width="12.7109375" style="42" customWidth="1"/>
    <col min="13585" max="13585" width="14.7109375" style="42" customWidth="1"/>
    <col min="13586" max="13586" width="10.140625" style="42" bestFit="1" customWidth="1"/>
    <col min="13587" max="13823" width="9" style="42"/>
    <col min="13824" max="13824" width="4.140625" style="42" customWidth="1"/>
    <col min="13825" max="13825" width="4.28515625" style="42" customWidth="1"/>
    <col min="13826" max="13826" width="13.5703125" style="42" customWidth="1"/>
    <col min="13827" max="13827" width="65" style="42" customWidth="1"/>
    <col min="13828" max="13828" width="6.7109375" style="42" customWidth="1"/>
    <col min="13829" max="13829" width="8.42578125" style="42" customWidth="1"/>
    <col min="13830" max="13830" width="10" style="42" customWidth="1"/>
    <col min="13831" max="13831" width="15.7109375" style="42" customWidth="1"/>
    <col min="13832" max="13832" width="18.140625" style="42" customWidth="1"/>
    <col min="13833" max="13833" width="15.85546875" style="42" customWidth="1"/>
    <col min="13834" max="13834" width="11.42578125" style="42" bestFit="1" customWidth="1"/>
    <col min="13835" max="13835" width="10.7109375" style="42" bestFit="1" customWidth="1"/>
    <col min="13836" max="13836" width="14" style="42" bestFit="1" customWidth="1"/>
    <col min="13837" max="13837" width="10" style="42" bestFit="1" customWidth="1"/>
    <col min="13838" max="13838" width="10.28515625" style="42" bestFit="1" customWidth="1"/>
    <col min="13839" max="13839" width="10" style="42" customWidth="1"/>
    <col min="13840" max="13840" width="12.7109375" style="42" customWidth="1"/>
    <col min="13841" max="13841" width="14.7109375" style="42" customWidth="1"/>
    <col min="13842" max="13842" width="10.140625" style="42" bestFit="1" customWidth="1"/>
    <col min="13843" max="14079" width="9" style="42"/>
    <col min="14080" max="14080" width="4.140625" style="42" customWidth="1"/>
    <col min="14081" max="14081" width="4.28515625" style="42" customWidth="1"/>
    <col min="14082" max="14082" width="13.5703125" style="42" customWidth="1"/>
    <col min="14083" max="14083" width="65" style="42" customWidth="1"/>
    <col min="14084" max="14084" width="6.7109375" style="42" customWidth="1"/>
    <col min="14085" max="14085" width="8.42578125" style="42" customWidth="1"/>
    <col min="14086" max="14086" width="10" style="42" customWidth="1"/>
    <col min="14087" max="14087" width="15.7109375" style="42" customWidth="1"/>
    <col min="14088" max="14088" width="18.140625" style="42" customWidth="1"/>
    <col min="14089" max="14089" width="15.85546875" style="42" customWidth="1"/>
    <col min="14090" max="14090" width="11.42578125" style="42" bestFit="1" customWidth="1"/>
    <col min="14091" max="14091" width="10.7109375" style="42" bestFit="1" customWidth="1"/>
    <col min="14092" max="14092" width="14" style="42" bestFit="1" customWidth="1"/>
    <col min="14093" max="14093" width="10" style="42" bestFit="1" customWidth="1"/>
    <col min="14094" max="14094" width="10.28515625" style="42" bestFit="1" customWidth="1"/>
    <col min="14095" max="14095" width="10" style="42" customWidth="1"/>
    <col min="14096" max="14096" width="12.7109375" style="42" customWidth="1"/>
    <col min="14097" max="14097" width="14.7109375" style="42" customWidth="1"/>
    <col min="14098" max="14098" width="10.140625" style="42" bestFit="1" customWidth="1"/>
    <col min="14099" max="14335" width="9" style="42"/>
    <col min="14336" max="14336" width="4.140625" style="42" customWidth="1"/>
    <col min="14337" max="14337" width="4.28515625" style="42" customWidth="1"/>
    <col min="14338" max="14338" width="13.5703125" style="42" customWidth="1"/>
    <col min="14339" max="14339" width="65" style="42" customWidth="1"/>
    <col min="14340" max="14340" width="6.7109375" style="42" customWidth="1"/>
    <col min="14341" max="14341" width="8.42578125" style="42" customWidth="1"/>
    <col min="14342" max="14342" width="10" style="42" customWidth="1"/>
    <col min="14343" max="14343" width="15.7109375" style="42" customWidth="1"/>
    <col min="14344" max="14344" width="18.140625" style="42" customWidth="1"/>
    <col min="14345" max="14345" width="15.85546875" style="42" customWidth="1"/>
    <col min="14346" max="14346" width="11.42578125" style="42" bestFit="1" customWidth="1"/>
    <col min="14347" max="14347" width="10.7109375" style="42" bestFit="1" customWidth="1"/>
    <col min="14348" max="14348" width="14" style="42" bestFit="1" customWidth="1"/>
    <col min="14349" max="14349" width="10" style="42" bestFit="1" customWidth="1"/>
    <col min="14350" max="14350" width="10.28515625" style="42" bestFit="1" customWidth="1"/>
    <col min="14351" max="14351" width="10" style="42" customWidth="1"/>
    <col min="14352" max="14352" width="12.7109375" style="42" customWidth="1"/>
    <col min="14353" max="14353" width="14.7109375" style="42" customWidth="1"/>
    <col min="14354" max="14354" width="10.140625" style="42" bestFit="1" customWidth="1"/>
    <col min="14355" max="14591" width="9" style="42"/>
    <col min="14592" max="14592" width="4.140625" style="42" customWidth="1"/>
    <col min="14593" max="14593" width="4.28515625" style="42" customWidth="1"/>
    <col min="14594" max="14594" width="13.5703125" style="42" customWidth="1"/>
    <col min="14595" max="14595" width="65" style="42" customWidth="1"/>
    <col min="14596" max="14596" width="6.7109375" style="42" customWidth="1"/>
    <col min="14597" max="14597" width="8.42578125" style="42" customWidth="1"/>
    <col min="14598" max="14598" width="10" style="42" customWidth="1"/>
    <col min="14599" max="14599" width="15.7109375" style="42" customWidth="1"/>
    <col min="14600" max="14600" width="18.140625" style="42" customWidth="1"/>
    <col min="14601" max="14601" width="15.85546875" style="42" customWidth="1"/>
    <col min="14602" max="14602" width="11.42578125" style="42" bestFit="1" customWidth="1"/>
    <col min="14603" max="14603" width="10.7109375" style="42" bestFit="1" customWidth="1"/>
    <col min="14604" max="14604" width="14" style="42" bestFit="1" customWidth="1"/>
    <col min="14605" max="14605" width="10" style="42" bestFit="1" customWidth="1"/>
    <col min="14606" max="14606" width="10.28515625" style="42" bestFit="1" customWidth="1"/>
    <col min="14607" max="14607" width="10" style="42" customWidth="1"/>
    <col min="14608" max="14608" width="12.7109375" style="42" customWidth="1"/>
    <col min="14609" max="14609" width="14.7109375" style="42" customWidth="1"/>
    <col min="14610" max="14610" width="10.140625" style="42" bestFit="1" customWidth="1"/>
    <col min="14611" max="14847" width="9" style="42"/>
    <col min="14848" max="14848" width="4.140625" style="42" customWidth="1"/>
    <col min="14849" max="14849" width="4.28515625" style="42" customWidth="1"/>
    <col min="14850" max="14850" width="13.5703125" style="42" customWidth="1"/>
    <col min="14851" max="14851" width="65" style="42" customWidth="1"/>
    <col min="14852" max="14852" width="6.7109375" style="42" customWidth="1"/>
    <col min="14853" max="14853" width="8.42578125" style="42" customWidth="1"/>
    <col min="14854" max="14854" width="10" style="42" customWidth="1"/>
    <col min="14855" max="14855" width="15.7109375" style="42" customWidth="1"/>
    <col min="14856" max="14856" width="18.140625" style="42" customWidth="1"/>
    <col min="14857" max="14857" width="15.85546875" style="42" customWidth="1"/>
    <col min="14858" max="14858" width="11.42578125" style="42" bestFit="1" customWidth="1"/>
    <col min="14859" max="14859" width="10.7109375" style="42" bestFit="1" customWidth="1"/>
    <col min="14860" max="14860" width="14" style="42" bestFit="1" customWidth="1"/>
    <col min="14861" max="14861" width="10" style="42" bestFit="1" customWidth="1"/>
    <col min="14862" max="14862" width="10.28515625" style="42" bestFit="1" customWidth="1"/>
    <col min="14863" max="14863" width="10" style="42" customWidth="1"/>
    <col min="14864" max="14864" width="12.7109375" style="42" customWidth="1"/>
    <col min="14865" max="14865" width="14.7109375" style="42" customWidth="1"/>
    <col min="14866" max="14866" width="10.140625" style="42" bestFit="1" customWidth="1"/>
    <col min="14867" max="15103" width="9" style="42"/>
    <col min="15104" max="15104" width="4.140625" style="42" customWidth="1"/>
    <col min="15105" max="15105" width="4.28515625" style="42" customWidth="1"/>
    <col min="15106" max="15106" width="13.5703125" style="42" customWidth="1"/>
    <col min="15107" max="15107" width="65" style="42" customWidth="1"/>
    <col min="15108" max="15108" width="6.7109375" style="42" customWidth="1"/>
    <col min="15109" max="15109" width="8.42578125" style="42" customWidth="1"/>
    <col min="15110" max="15110" width="10" style="42" customWidth="1"/>
    <col min="15111" max="15111" width="15.7109375" style="42" customWidth="1"/>
    <col min="15112" max="15112" width="18.140625" style="42" customWidth="1"/>
    <col min="15113" max="15113" width="15.85546875" style="42" customWidth="1"/>
    <col min="15114" max="15114" width="11.42578125" style="42" bestFit="1" customWidth="1"/>
    <col min="15115" max="15115" width="10.7109375" style="42" bestFit="1" customWidth="1"/>
    <col min="15116" max="15116" width="14" style="42" bestFit="1" customWidth="1"/>
    <col min="15117" max="15117" width="10" style="42" bestFit="1" customWidth="1"/>
    <col min="15118" max="15118" width="10.28515625" style="42" bestFit="1" customWidth="1"/>
    <col min="15119" max="15119" width="10" style="42" customWidth="1"/>
    <col min="15120" max="15120" width="12.7109375" style="42" customWidth="1"/>
    <col min="15121" max="15121" width="14.7109375" style="42" customWidth="1"/>
    <col min="15122" max="15122" width="10.140625" style="42" bestFit="1" customWidth="1"/>
    <col min="15123" max="15359" width="9" style="42"/>
    <col min="15360" max="15360" width="4.140625" style="42" customWidth="1"/>
    <col min="15361" max="15361" width="4.28515625" style="42" customWidth="1"/>
    <col min="15362" max="15362" width="13.5703125" style="42" customWidth="1"/>
    <col min="15363" max="15363" width="65" style="42" customWidth="1"/>
    <col min="15364" max="15364" width="6.7109375" style="42" customWidth="1"/>
    <col min="15365" max="15365" width="8.42578125" style="42" customWidth="1"/>
    <col min="15366" max="15366" width="10" style="42" customWidth="1"/>
    <col min="15367" max="15367" width="15.7109375" style="42" customWidth="1"/>
    <col min="15368" max="15368" width="18.140625" style="42" customWidth="1"/>
    <col min="15369" max="15369" width="15.85546875" style="42" customWidth="1"/>
    <col min="15370" max="15370" width="11.42578125" style="42" bestFit="1" customWidth="1"/>
    <col min="15371" max="15371" width="10.7109375" style="42" bestFit="1" customWidth="1"/>
    <col min="15372" max="15372" width="14" style="42" bestFit="1" customWidth="1"/>
    <col min="15373" max="15373" width="10" style="42" bestFit="1" customWidth="1"/>
    <col min="15374" max="15374" width="10.28515625" style="42" bestFit="1" customWidth="1"/>
    <col min="15375" max="15375" width="10" style="42" customWidth="1"/>
    <col min="15376" max="15376" width="12.7109375" style="42" customWidth="1"/>
    <col min="15377" max="15377" width="14.7109375" style="42" customWidth="1"/>
    <col min="15378" max="15378" width="10.140625" style="42" bestFit="1" customWidth="1"/>
    <col min="15379" max="15615" width="9" style="42"/>
    <col min="15616" max="15616" width="4.140625" style="42" customWidth="1"/>
    <col min="15617" max="15617" width="4.28515625" style="42" customWidth="1"/>
    <col min="15618" max="15618" width="13.5703125" style="42" customWidth="1"/>
    <col min="15619" max="15619" width="65" style="42" customWidth="1"/>
    <col min="15620" max="15620" width="6.7109375" style="42" customWidth="1"/>
    <col min="15621" max="15621" width="8.42578125" style="42" customWidth="1"/>
    <col min="15622" max="15622" width="10" style="42" customWidth="1"/>
    <col min="15623" max="15623" width="15.7109375" style="42" customWidth="1"/>
    <col min="15624" max="15624" width="18.140625" style="42" customWidth="1"/>
    <col min="15625" max="15625" width="15.85546875" style="42" customWidth="1"/>
    <col min="15626" max="15626" width="11.42578125" style="42" bestFit="1" customWidth="1"/>
    <col min="15627" max="15627" width="10.7109375" style="42" bestFit="1" customWidth="1"/>
    <col min="15628" max="15628" width="14" style="42" bestFit="1" customWidth="1"/>
    <col min="15629" max="15629" width="10" style="42" bestFit="1" customWidth="1"/>
    <col min="15630" max="15630" width="10.28515625" style="42" bestFit="1" customWidth="1"/>
    <col min="15631" max="15631" width="10" style="42" customWidth="1"/>
    <col min="15632" max="15632" width="12.7109375" style="42" customWidth="1"/>
    <col min="15633" max="15633" width="14.7109375" style="42" customWidth="1"/>
    <col min="15634" max="15634" width="10.140625" style="42" bestFit="1" customWidth="1"/>
    <col min="15635" max="15871" width="9" style="42"/>
    <col min="15872" max="15872" width="4.140625" style="42" customWidth="1"/>
    <col min="15873" max="15873" width="4.28515625" style="42" customWidth="1"/>
    <col min="15874" max="15874" width="13.5703125" style="42" customWidth="1"/>
    <col min="15875" max="15875" width="65" style="42" customWidth="1"/>
    <col min="15876" max="15876" width="6.7109375" style="42" customWidth="1"/>
    <col min="15877" max="15877" width="8.42578125" style="42" customWidth="1"/>
    <col min="15878" max="15878" width="10" style="42" customWidth="1"/>
    <col min="15879" max="15879" width="15.7109375" style="42" customWidth="1"/>
    <col min="15880" max="15880" width="18.140625" style="42" customWidth="1"/>
    <col min="15881" max="15881" width="15.85546875" style="42" customWidth="1"/>
    <col min="15882" max="15882" width="11.42578125" style="42" bestFit="1" customWidth="1"/>
    <col min="15883" max="15883" width="10.7109375" style="42" bestFit="1" customWidth="1"/>
    <col min="15884" max="15884" width="14" style="42" bestFit="1" customWidth="1"/>
    <col min="15885" max="15885" width="10" style="42" bestFit="1" customWidth="1"/>
    <col min="15886" max="15886" width="10.28515625" style="42" bestFit="1" customWidth="1"/>
    <col min="15887" max="15887" width="10" style="42" customWidth="1"/>
    <col min="15888" max="15888" width="12.7109375" style="42" customWidth="1"/>
    <col min="15889" max="15889" width="14.7109375" style="42" customWidth="1"/>
    <col min="15890" max="15890" width="10.140625" style="42" bestFit="1" customWidth="1"/>
    <col min="15891" max="16127" width="9" style="42"/>
    <col min="16128" max="16128" width="4.140625" style="42" customWidth="1"/>
    <col min="16129" max="16129" width="4.28515625" style="42" customWidth="1"/>
    <col min="16130" max="16130" width="13.5703125" style="42" customWidth="1"/>
    <col min="16131" max="16131" width="65" style="42" customWidth="1"/>
    <col min="16132" max="16132" width="6.7109375" style="42" customWidth="1"/>
    <col min="16133" max="16133" width="8.42578125" style="42" customWidth="1"/>
    <col min="16134" max="16134" width="10" style="42" customWidth="1"/>
    <col min="16135" max="16135" width="15.7109375" style="42" customWidth="1"/>
    <col min="16136" max="16136" width="18.140625" style="42" customWidth="1"/>
    <col min="16137" max="16137" width="15.85546875" style="42" customWidth="1"/>
    <col min="16138" max="16138" width="11.42578125" style="42" bestFit="1" customWidth="1"/>
    <col min="16139" max="16139" width="10.7109375" style="42" bestFit="1" customWidth="1"/>
    <col min="16140" max="16140" width="14" style="42" bestFit="1" customWidth="1"/>
    <col min="16141" max="16141" width="10" style="42" bestFit="1" customWidth="1"/>
    <col min="16142" max="16142" width="10.28515625" style="42" bestFit="1" customWidth="1"/>
    <col min="16143" max="16143" width="10" style="42" customWidth="1"/>
    <col min="16144" max="16144" width="12.7109375" style="42" customWidth="1"/>
    <col min="16145" max="16145" width="14.7109375" style="42" customWidth="1"/>
    <col min="16146" max="16146" width="10.140625" style="42" bestFit="1" customWidth="1"/>
    <col min="16147" max="16384" width="9" style="42"/>
  </cols>
  <sheetData>
    <row r="1" spans="1:35" ht="20.25" customHeight="1">
      <c r="A1" s="27" t="s">
        <v>310</v>
      </c>
      <c r="B1" s="2"/>
      <c r="C1" s="2"/>
      <c r="D1" s="2"/>
      <c r="E1" s="2"/>
      <c r="F1" s="2"/>
      <c r="G1" s="2"/>
      <c r="H1" s="2"/>
    </row>
    <row r="2" spans="1:35" s="13" customFormat="1" ht="13.5" customHeight="1">
      <c r="A2" s="291" t="s">
        <v>166</v>
      </c>
      <c r="B2" s="296"/>
      <c r="C2" s="296"/>
      <c r="D2" s="296"/>
      <c r="E2" s="296"/>
      <c r="F2" s="296"/>
      <c r="G2" s="296"/>
      <c r="H2" s="296"/>
      <c r="I2" s="296"/>
      <c r="J2" s="29"/>
    </row>
    <row r="3" spans="1:35" s="13" customFormat="1" ht="13.5" customHeight="1">
      <c r="A3" s="291" t="s">
        <v>75</v>
      </c>
      <c r="B3" s="297"/>
      <c r="C3" s="297"/>
      <c r="D3" s="297"/>
      <c r="E3" s="11"/>
      <c r="F3" s="11"/>
      <c r="G3" s="12"/>
      <c r="H3" s="12"/>
      <c r="I3" s="43"/>
    </row>
    <row r="4" spans="1:35" s="13" customFormat="1" ht="13.5" customHeight="1">
      <c r="A4" s="44" t="s">
        <v>77</v>
      </c>
      <c r="B4" s="1"/>
      <c r="C4" s="11"/>
      <c r="D4" s="11"/>
      <c r="E4" s="11"/>
      <c r="F4" s="11"/>
      <c r="G4" s="12"/>
      <c r="H4" s="12"/>
      <c r="I4" s="43"/>
      <c r="J4" s="30"/>
    </row>
    <row r="5" spans="1:35" s="43" customFormat="1" ht="13.5" customHeight="1">
      <c r="A5" s="45" t="s">
        <v>76</v>
      </c>
      <c r="B5" s="11"/>
      <c r="C5" s="11"/>
      <c r="D5" s="14"/>
      <c r="E5" s="11"/>
      <c r="F5" s="12"/>
      <c r="G5" s="12"/>
      <c r="J5" s="46"/>
      <c r="K5" s="46"/>
      <c r="AG5" s="42"/>
      <c r="AH5" s="42"/>
      <c r="AI5" s="42"/>
    </row>
    <row r="6" spans="1:35" ht="12.75" customHeight="1">
      <c r="A6" s="8"/>
      <c r="B6" s="8"/>
      <c r="C6" s="8"/>
      <c r="D6" s="9"/>
      <c r="E6" s="8"/>
      <c r="F6" s="8"/>
      <c r="G6" s="2"/>
      <c r="H6" s="2"/>
      <c r="J6" s="28"/>
    </row>
    <row r="7" spans="1:35" ht="24.75" customHeight="1">
      <c r="A7" s="10" t="s">
        <v>0</v>
      </c>
      <c r="B7" s="10" t="s">
        <v>1</v>
      </c>
      <c r="C7" s="10" t="s">
        <v>2</v>
      </c>
      <c r="D7" s="10" t="s">
        <v>3</v>
      </c>
      <c r="E7" s="10" t="s">
        <v>4</v>
      </c>
      <c r="F7" s="10" t="s">
        <v>5</v>
      </c>
      <c r="G7" s="10" t="s">
        <v>6</v>
      </c>
      <c r="H7" s="10" t="s">
        <v>7</v>
      </c>
      <c r="I7" s="10" t="s">
        <v>8</v>
      </c>
      <c r="J7" s="47"/>
      <c r="K7" s="48"/>
    </row>
    <row r="8" spans="1:35" ht="12.75" customHeight="1">
      <c r="A8" s="10" t="s">
        <v>9</v>
      </c>
      <c r="B8" s="10" t="s">
        <v>10</v>
      </c>
      <c r="C8" s="10" t="s">
        <v>11</v>
      </c>
      <c r="D8" s="10" t="s">
        <v>12</v>
      </c>
      <c r="E8" s="10" t="s">
        <v>13</v>
      </c>
      <c r="F8" s="10" t="s">
        <v>14</v>
      </c>
      <c r="G8" s="10" t="s">
        <v>15</v>
      </c>
      <c r="H8" s="10">
        <v>8</v>
      </c>
      <c r="I8" s="10">
        <v>9</v>
      </c>
      <c r="J8" s="49"/>
      <c r="K8" s="48"/>
    </row>
    <row r="9" spans="1:35" ht="21" customHeight="1">
      <c r="A9" s="50"/>
      <c r="B9" s="51"/>
      <c r="C9" s="51" t="s">
        <v>16</v>
      </c>
      <c r="D9" s="51" t="s">
        <v>17</v>
      </c>
      <c r="E9" s="51"/>
      <c r="F9" s="52"/>
      <c r="G9" s="53"/>
      <c r="H9" s="53">
        <f>H10+H41+H110+H152</f>
        <v>0</v>
      </c>
      <c r="I9" s="54"/>
      <c r="J9" s="55"/>
      <c r="K9" s="48"/>
    </row>
    <row r="10" spans="1:35" s="64" customFormat="1" ht="13.5" customHeight="1">
      <c r="A10" s="56"/>
      <c r="B10" s="57"/>
      <c r="C10" s="58">
        <v>3</v>
      </c>
      <c r="D10" s="58" t="s">
        <v>89</v>
      </c>
      <c r="E10" s="58"/>
      <c r="F10" s="59"/>
      <c r="G10" s="60"/>
      <c r="H10" s="61">
        <f>SUM(H11:H40)</f>
        <v>0</v>
      </c>
      <c r="I10" s="62"/>
      <c r="J10" s="63"/>
    </row>
    <row r="11" spans="1:35" s="64" customFormat="1" ht="27" customHeight="1">
      <c r="A11" s="65">
        <v>1</v>
      </c>
      <c r="B11" s="66" t="s">
        <v>59</v>
      </c>
      <c r="C11" s="67">
        <v>340271011</v>
      </c>
      <c r="D11" s="67" t="s">
        <v>168</v>
      </c>
      <c r="E11" s="67" t="s">
        <v>20</v>
      </c>
      <c r="F11" s="68">
        <f>SUM(F13:F15)</f>
        <v>4.0351499999999998</v>
      </c>
      <c r="G11" s="282"/>
      <c r="H11" s="69">
        <f>F11*G11</f>
        <v>0</v>
      </c>
      <c r="I11" s="70" t="s">
        <v>169</v>
      </c>
      <c r="J11" s="63"/>
      <c r="N11" s="71"/>
    </row>
    <row r="12" spans="1:35" s="64" customFormat="1" ht="27" customHeight="1">
      <c r="A12" s="65"/>
      <c r="B12" s="66"/>
      <c r="C12" s="67"/>
      <c r="D12" s="72" t="s">
        <v>170</v>
      </c>
      <c r="E12" s="67"/>
      <c r="F12" s="68"/>
      <c r="G12" s="69"/>
      <c r="H12" s="69"/>
      <c r="I12" s="70"/>
      <c r="J12" s="63"/>
      <c r="N12" s="71"/>
    </row>
    <row r="13" spans="1:35" s="64" customFormat="1" ht="13.5" customHeight="1">
      <c r="A13" s="56"/>
      <c r="B13" s="57"/>
      <c r="C13" s="57"/>
      <c r="D13" s="72" t="s">
        <v>279</v>
      </c>
      <c r="E13" s="72"/>
      <c r="F13" s="73">
        <f>((0.21)*(3.35-0.2)+(0.25)*(3.35-0.2))*1.05</f>
        <v>1.52145</v>
      </c>
      <c r="G13" s="60"/>
      <c r="H13" s="60"/>
      <c r="I13" s="74"/>
      <c r="J13" s="63"/>
    </row>
    <row r="14" spans="1:35" s="64" customFormat="1" ht="13.5" customHeight="1">
      <c r="A14" s="56"/>
      <c r="B14" s="57"/>
      <c r="C14" s="57"/>
      <c r="D14" s="72" t="s">
        <v>280</v>
      </c>
      <c r="E14" s="72"/>
      <c r="F14" s="73">
        <f>((0.24)*(3.35-0.2)+(0.26)*(3.35-0.2))*1.05</f>
        <v>1.6537500000000001</v>
      </c>
      <c r="G14" s="60"/>
      <c r="H14" s="60"/>
      <c r="I14" s="74"/>
      <c r="J14" s="63"/>
    </row>
    <row r="15" spans="1:35" s="64" customFormat="1" ht="13.5" customHeight="1">
      <c r="A15" s="56"/>
      <c r="B15" s="57"/>
      <c r="C15" s="57"/>
      <c r="D15" s="72" t="s">
        <v>281</v>
      </c>
      <c r="E15" s="72"/>
      <c r="F15" s="73">
        <f>((0.26)*(3.35-0.2))*1.05</f>
        <v>0.85994999999999999</v>
      </c>
      <c r="G15" s="60"/>
      <c r="H15" s="60"/>
      <c r="I15" s="74"/>
      <c r="J15" s="63"/>
    </row>
    <row r="16" spans="1:35" s="64" customFormat="1" ht="27" customHeight="1">
      <c r="A16" s="65">
        <v>2</v>
      </c>
      <c r="B16" s="66" t="s">
        <v>59</v>
      </c>
      <c r="C16" s="67">
        <v>340271015</v>
      </c>
      <c r="D16" s="67" t="s">
        <v>171</v>
      </c>
      <c r="E16" s="67" t="s">
        <v>20</v>
      </c>
      <c r="F16" s="68">
        <f>SUM(F18:F21)</f>
        <v>9.8383949999999984</v>
      </c>
      <c r="G16" s="282"/>
      <c r="H16" s="69">
        <f>F16*G16</f>
        <v>0</v>
      </c>
      <c r="I16" s="70" t="s">
        <v>169</v>
      </c>
      <c r="J16" s="63"/>
      <c r="N16" s="71"/>
    </row>
    <row r="17" spans="1:16" s="64" customFormat="1" ht="27" customHeight="1">
      <c r="A17" s="65"/>
      <c r="B17" s="66"/>
      <c r="C17" s="67"/>
      <c r="D17" s="72" t="s">
        <v>170</v>
      </c>
      <c r="E17" s="67"/>
      <c r="F17" s="68"/>
      <c r="G17" s="69"/>
      <c r="H17" s="69"/>
      <c r="I17" s="70"/>
      <c r="J17" s="63"/>
      <c r="N17" s="71"/>
    </row>
    <row r="18" spans="1:16" s="64" customFormat="1" ht="27" customHeight="1">
      <c r="A18" s="65"/>
      <c r="B18" s="67"/>
      <c r="C18" s="72"/>
      <c r="D18" s="72" t="s">
        <v>282</v>
      </c>
      <c r="E18" s="72"/>
      <c r="F18" s="73">
        <f>((0.45)*(3.86-0.2)+(0.39)*(3.86-0.2)+(0.425)*(3.86-0.2))*1.05</f>
        <v>4.861394999999999</v>
      </c>
      <c r="G18" s="75"/>
      <c r="H18" s="75"/>
      <c r="I18" s="70"/>
      <c r="J18" s="63"/>
      <c r="P18" s="71"/>
    </row>
    <row r="19" spans="1:16" s="64" customFormat="1" ht="13.5" customHeight="1">
      <c r="A19" s="56"/>
      <c r="B19" s="57"/>
      <c r="C19" s="57"/>
      <c r="D19" s="72" t="s">
        <v>283</v>
      </c>
      <c r="E19" s="72"/>
      <c r="F19" s="73">
        <f>((0.38)*(3.35-0.2))*1.05</f>
        <v>1.25685</v>
      </c>
      <c r="G19" s="60"/>
      <c r="H19" s="60"/>
      <c r="I19" s="74"/>
      <c r="J19" s="63"/>
    </row>
    <row r="20" spans="1:16" s="64" customFormat="1" ht="13.5" customHeight="1">
      <c r="A20" s="56"/>
      <c r="B20" s="57"/>
      <c r="C20" s="57"/>
      <c r="D20" s="72" t="s">
        <v>284</v>
      </c>
      <c r="E20" s="72"/>
      <c r="F20" s="73">
        <f>((0.4)*(3.35-0.2))*1.05</f>
        <v>1.3230000000000002</v>
      </c>
      <c r="G20" s="60"/>
      <c r="H20" s="60"/>
      <c r="I20" s="74"/>
      <c r="J20" s="63"/>
    </row>
    <row r="21" spans="1:16" s="64" customFormat="1" ht="13.5" customHeight="1">
      <c r="A21" s="56"/>
      <c r="B21" s="57"/>
      <c r="C21" s="57"/>
      <c r="D21" s="72" t="s">
        <v>285</v>
      </c>
      <c r="E21" s="72"/>
      <c r="F21" s="73">
        <f>((0.39)*3.35+(0.31)*(3.35-0.2))*1.05</f>
        <v>2.3971499999999999</v>
      </c>
      <c r="G21" s="60"/>
      <c r="H21" s="60"/>
      <c r="I21" s="74"/>
      <c r="J21" s="63"/>
    </row>
    <row r="22" spans="1:16" s="64" customFormat="1" ht="27" customHeight="1">
      <c r="A22" s="65">
        <v>3</v>
      </c>
      <c r="B22" s="66" t="s">
        <v>59</v>
      </c>
      <c r="C22" s="67">
        <v>340271025</v>
      </c>
      <c r="D22" s="67" t="s">
        <v>177</v>
      </c>
      <c r="E22" s="67" t="s">
        <v>20</v>
      </c>
      <c r="F22" s="68">
        <f>SUM(F24:F24)</f>
        <v>9.2940749999999994</v>
      </c>
      <c r="G22" s="282"/>
      <c r="H22" s="69">
        <f>F22*G22</f>
        <v>0</v>
      </c>
      <c r="I22" s="70" t="s">
        <v>169</v>
      </c>
      <c r="J22" s="63"/>
      <c r="L22" s="63"/>
      <c r="N22" s="71"/>
    </row>
    <row r="23" spans="1:16" s="64" customFormat="1" ht="27" customHeight="1">
      <c r="A23" s="65"/>
      <c r="B23" s="66"/>
      <c r="C23" s="67"/>
      <c r="D23" s="72" t="s">
        <v>170</v>
      </c>
      <c r="E23" s="67"/>
      <c r="F23" s="68"/>
      <c r="G23" s="69"/>
      <c r="H23" s="69"/>
      <c r="I23" s="70"/>
      <c r="J23" s="63"/>
      <c r="N23" s="71"/>
    </row>
    <row r="24" spans="1:16" s="64" customFormat="1" ht="27" customHeight="1">
      <c r="A24" s="65"/>
      <c r="B24" s="67"/>
      <c r="C24" s="72"/>
      <c r="D24" s="72" t="s">
        <v>287</v>
      </c>
      <c r="E24" s="72"/>
      <c r="F24" s="73">
        <f>((0.6)*(3.35-0.2)+(0.77)*(3.35-0.2)+(0.79)*(3.35-0.2)+(0.65)*(3.35-0.2))*1.05</f>
        <v>9.2940749999999994</v>
      </c>
      <c r="G24" s="75"/>
      <c r="H24" s="75"/>
      <c r="I24" s="70"/>
      <c r="J24" s="63"/>
      <c r="K24" s="76"/>
      <c r="P24" s="71"/>
    </row>
    <row r="25" spans="1:16" s="64" customFormat="1" ht="13.5" customHeight="1">
      <c r="A25" s="65">
        <v>4</v>
      </c>
      <c r="B25" s="66" t="s">
        <v>33</v>
      </c>
      <c r="C25" s="67">
        <v>342272245</v>
      </c>
      <c r="D25" s="67" t="s">
        <v>178</v>
      </c>
      <c r="E25" s="67" t="s">
        <v>20</v>
      </c>
      <c r="F25" s="68">
        <f>SUM(F27:F27)</f>
        <v>5.0935500000000005</v>
      </c>
      <c r="G25" s="282"/>
      <c r="H25" s="69">
        <f>F25*G25</f>
        <v>0</v>
      </c>
      <c r="I25" s="70" t="s">
        <v>169</v>
      </c>
      <c r="J25" s="63"/>
      <c r="N25" s="71"/>
    </row>
    <row r="26" spans="1:16" s="64" customFormat="1" ht="27" customHeight="1">
      <c r="A26" s="65"/>
      <c r="B26" s="66"/>
      <c r="C26" s="67"/>
      <c r="D26" s="72" t="s">
        <v>170</v>
      </c>
      <c r="E26" s="67"/>
      <c r="F26" s="68"/>
      <c r="G26" s="69"/>
      <c r="H26" s="69"/>
      <c r="I26" s="70"/>
      <c r="J26" s="63"/>
      <c r="N26" s="71"/>
    </row>
    <row r="27" spans="1:16" s="64" customFormat="1" ht="13.5" customHeight="1">
      <c r="A27" s="65"/>
      <c r="B27" s="67"/>
      <c r="C27" s="72"/>
      <c r="D27" s="72" t="s">
        <v>286</v>
      </c>
      <c r="E27" s="72"/>
      <c r="F27" s="73">
        <f>((0.2+0.2+1.14)*(3.35-0.2))*1.05</f>
        <v>5.0935500000000005</v>
      </c>
      <c r="G27" s="75"/>
      <c r="H27" s="75"/>
      <c r="I27" s="70"/>
      <c r="J27" s="63"/>
      <c r="P27" s="71"/>
    </row>
    <row r="28" spans="1:16" s="64" customFormat="1" ht="13.5" customHeight="1">
      <c r="A28" s="65">
        <v>5</v>
      </c>
      <c r="B28" s="66" t="s">
        <v>33</v>
      </c>
      <c r="C28" s="67" t="s">
        <v>295</v>
      </c>
      <c r="D28" s="67" t="s">
        <v>149</v>
      </c>
      <c r="E28" s="67" t="s">
        <v>31</v>
      </c>
      <c r="F28" s="68">
        <f>SUM(F30:F34)</f>
        <v>58.47999999999999</v>
      </c>
      <c r="G28" s="282"/>
      <c r="H28" s="69">
        <f>F28*G28</f>
        <v>0</v>
      </c>
      <c r="I28" s="70" t="s">
        <v>169</v>
      </c>
      <c r="J28" s="63"/>
      <c r="N28" s="71"/>
    </row>
    <row r="29" spans="1:16" s="64" customFormat="1" ht="13.5" customHeight="1">
      <c r="A29" s="65"/>
      <c r="B29" s="67"/>
      <c r="C29" s="72"/>
      <c r="D29" s="72" t="s">
        <v>160</v>
      </c>
      <c r="E29" s="72"/>
      <c r="G29" s="75"/>
      <c r="H29" s="75"/>
      <c r="I29" s="70"/>
      <c r="J29" s="63"/>
      <c r="P29" s="71"/>
    </row>
    <row r="30" spans="1:16" s="64" customFormat="1" ht="13.5" customHeight="1">
      <c r="A30" s="65"/>
      <c r="B30" s="67"/>
      <c r="C30" s="72"/>
      <c r="D30" s="72" t="s">
        <v>296</v>
      </c>
      <c r="E30" s="72"/>
      <c r="F30" s="73">
        <f>(3.86*(2+2+2))/2</f>
        <v>11.58</v>
      </c>
      <c r="G30" s="75"/>
      <c r="H30" s="75"/>
      <c r="I30" s="70"/>
      <c r="J30" s="77"/>
      <c r="P30" s="71"/>
    </row>
    <row r="31" spans="1:16" s="64" customFormat="1" ht="13.5" customHeight="1">
      <c r="A31" s="65"/>
      <c r="B31" s="67"/>
      <c r="C31" s="72"/>
      <c r="D31" s="72" t="s">
        <v>297</v>
      </c>
      <c r="E31" s="72"/>
      <c r="F31" s="73">
        <f>(3.35*(2+2+2+2+2))/2</f>
        <v>16.75</v>
      </c>
      <c r="G31" s="75"/>
      <c r="H31" s="75"/>
      <c r="I31" s="70"/>
      <c r="J31" s="77"/>
      <c r="P31" s="71"/>
    </row>
    <row r="32" spans="1:16" s="64" customFormat="1" ht="13.5" customHeight="1">
      <c r="A32" s="65"/>
      <c r="B32" s="67"/>
      <c r="C32" s="72"/>
      <c r="D32" s="72" t="s">
        <v>298</v>
      </c>
      <c r="E32" s="72"/>
      <c r="F32" s="73">
        <f>(3.35*(2+2+2))/2</f>
        <v>10.050000000000001</v>
      </c>
      <c r="G32" s="75"/>
      <c r="H32" s="75"/>
      <c r="I32" s="70"/>
      <c r="J32" s="63"/>
      <c r="P32" s="71"/>
    </row>
    <row r="33" spans="1:256" s="64" customFormat="1" ht="13.5" customHeight="1">
      <c r="A33" s="65"/>
      <c r="B33" s="67"/>
      <c r="C33" s="72"/>
      <c r="D33" s="72" t="s">
        <v>299</v>
      </c>
      <c r="E33" s="72"/>
      <c r="F33" s="73">
        <f>(3.35*(2+2+2))/2</f>
        <v>10.050000000000001</v>
      </c>
      <c r="G33" s="75"/>
      <c r="H33" s="75"/>
      <c r="I33" s="70"/>
      <c r="J33" s="63"/>
      <c r="P33" s="71"/>
    </row>
    <row r="34" spans="1:256" s="64" customFormat="1" ht="13.5" customHeight="1">
      <c r="A34" s="65"/>
      <c r="B34" s="67"/>
      <c r="C34" s="72"/>
      <c r="D34" s="72" t="s">
        <v>300</v>
      </c>
      <c r="E34" s="72"/>
      <c r="F34" s="73">
        <f>(3.35*(2+2+2))/2</f>
        <v>10.050000000000001</v>
      </c>
      <c r="G34" s="75"/>
      <c r="H34" s="75"/>
      <c r="I34" s="70"/>
      <c r="J34" s="63"/>
      <c r="P34" s="71"/>
    </row>
    <row r="35" spans="1:256" s="64" customFormat="1" ht="27" customHeight="1">
      <c r="A35" s="65"/>
      <c r="B35" s="67"/>
      <c r="C35" s="72"/>
      <c r="D35" s="72" t="s">
        <v>301</v>
      </c>
      <c r="E35" s="72"/>
      <c r="F35" s="73"/>
      <c r="G35" s="75"/>
      <c r="H35" s="75"/>
      <c r="I35" s="70"/>
      <c r="J35" s="63"/>
      <c r="P35" s="71"/>
    </row>
    <row r="36" spans="1:256" s="86" customFormat="1" ht="27" customHeight="1">
      <c r="A36" s="78">
        <v>6</v>
      </c>
      <c r="B36" s="79" t="s">
        <v>27</v>
      </c>
      <c r="C36" s="80" t="s">
        <v>137</v>
      </c>
      <c r="D36" s="81" t="s">
        <v>136</v>
      </c>
      <c r="E36" s="82" t="s">
        <v>34</v>
      </c>
      <c r="F36" s="83">
        <f>SUM(F37)</f>
        <v>2</v>
      </c>
      <c r="G36" s="283"/>
      <c r="H36" s="84">
        <f>F36*G36</f>
        <v>0</v>
      </c>
      <c r="I36" s="70" t="s">
        <v>172</v>
      </c>
      <c r="J36" s="85"/>
    </row>
    <row r="37" spans="1:256" s="86" customFormat="1" ht="13.5" customHeight="1">
      <c r="A37" s="78"/>
      <c r="B37" s="79"/>
      <c r="C37" s="80"/>
      <c r="D37" s="72" t="s">
        <v>138</v>
      </c>
      <c r="E37" s="82"/>
      <c r="F37" s="87">
        <v>2</v>
      </c>
      <c r="G37" s="83"/>
      <c r="H37" s="84"/>
      <c r="I37" s="88"/>
    </row>
    <row r="38" spans="1:256" s="86" customFormat="1" ht="27" customHeight="1">
      <c r="A38" s="78"/>
      <c r="B38" s="79"/>
      <c r="C38" s="80"/>
      <c r="D38" s="72" t="s">
        <v>158</v>
      </c>
      <c r="E38" s="89"/>
      <c r="F38" s="90"/>
      <c r="G38" s="83"/>
      <c r="H38" s="84"/>
      <c r="I38" s="88"/>
    </row>
    <row r="39" spans="1:256" s="86" customFormat="1" ht="13.5" customHeight="1">
      <c r="A39" s="78"/>
      <c r="B39" s="79"/>
      <c r="C39" s="80"/>
      <c r="D39" s="72" t="s">
        <v>139</v>
      </c>
      <c r="E39" s="89"/>
      <c r="F39" s="90"/>
      <c r="G39" s="83"/>
      <c r="H39" s="84"/>
      <c r="I39" s="88"/>
    </row>
    <row r="40" spans="1:256" s="86" customFormat="1" ht="13.5" customHeight="1">
      <c r="A40" s="78"/>
      <c r="B40" s="79"/>
      <c r="C40" s="80"/>
      <c r="D40" s="72" t="s">
        <v>157</v>
      </c>
      <c r="E40" s="89"/>
      <c r="F40" s="90"/>
      <c r="G40" s="83"/>
      <c r="H40" s="84"/>
      <c r="I40" s="88"/>
    </row>
    <row r="41" spans="1:256" s="64" customFormat="1" ht="13.5" customHeight="1">
      <c r="A41" s="91"/>
      <c r="B41" s="57"/>
      <c r="C41" s="92" t="s">
        <v>14</v>
      </c>
      <c r="D41" s="92" t="s">
        <v>24</v>
      </c>
      <c r="E41" s="92"/>
      <c r="F41" s="93"/>
      <c r="G41" s="94"/>
      <c r="H41" s="94">
        <f>SUM(H42:H109)</f>
        <v>0</v>
      </c>
      <c r="I41" s="95"/>
      <c r="L41" s="96"/>
    </row>
    <row r="42" spans="1:256" s="64" customFormat="1" ht="13.5" customHeight="1">
      <c r="A42" s="65">
        <v>7</v>
      </c>
      <c r="B42" s="66" t="s">
        <v>59</v>
      </c>
      <c r="C42" s="67">
        <v>611325411</v>
      </c>
      <c r="D42" s="67" t="s">
        <v>268</v>
      </c>
      <c r="E42" s="67" t="s">
        <v>20</v>
      </c>
      <c r="F42" s="97">
        <f>SUM(F44:F45)</f>
        <v>38.1</v>
      </c>
      <c r="G42" s="282"/>
      <c r="H42" s="69">
        <f>F42*G42</f>
        <v>0</v>
      </c>
      <c r="I42" s="70" t="s">
        <v>169</v>
      </c>
      <c r="J42" s="77"/>
      <c r="K42" s="98"/>
    </row>
    <row r="43" spans="1:256" s="64" customFormat="1" ht="13.5" customHeight="1">
      <c r="A43" s="99"/>
      <c r="B43" s="92"/>
      <c r="C43" s="92"/>
      <c r="D43" s="72" t="s">
        <v>78</v>
      </c>
      <c r="E43" s="67"/>
      <c r="F43" s="73"/>
      <c r="G43" s="94"/>
      <c r="H43" s="94"/>
      <c r="I43" s="100"/>
      <c r="J43" s="71"/>
      <c r="N43" s="42"/>
    </row>
    <row r="44" spans="1:256" s="64" customFormat="1" ht="13.5" customHeight="1">
      <c r="A44" s="56"/>
      <c r="B44" s="57"/>
      <c r="C44" s="57"/>
      <c r="D44" s="72" t="s">
        <v>179</v>
      </c>
      <c r="E44" s="101"/>
      <c r="F44" s="102"/>
      <c r="G44" s="103"/>
      <c r="H44" s="103"/>
      <c r="I44" s="74"/>
      <c r="J44" s="104"/>
      <c r="N44" s="42"/>
    </row>
    <row r="45" spans="1:256" s="64" customFormat="1" ht="13.5" customHeight="1">
      <c r="A45" s="56"/>
      <c r="B45" s="57"/>
      <c r="C45" s="57"/>
      <c r="D45" s="72" t="s">
        <v>180</v>
      </c>
      <c r="E45" s="81"/>
      <c r="F45" s="105">
        <f>(20.03+18.07)</f>
        <v>38.1</v>
      </c>
      <c r="G45" s="103"/>
      <c r="H45" s="103"/>
      <c r="I45" s="74"/>
      <c r="J45" s="106"/>
    </row>
    <row r="46" spans="1:256" s="108" customFormat="1" ht="13.5" customHeight="1">
      <c r="A46" s="65"/>
      <c r="B46" s="66"/>
      <c r="C46" s="67"/>
      <c r="D46" s="72" t="s">
        <v>88</v>
      </c>
      <c r="E46" s="67"/>
      <c r="F46" s="73"/>
      <c r="G46" s="69"/>
      <c r="H46" s="69"/>
      <c r="I46" s="74"/>
      <c r="J46" s="107"/>
      <c r="K46" s="106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64"/>
      <c r="BB46" s="64"/>
      <c r="BC46" s="64"/>
      <c r="BD46" s="64"/>
      <c r="BE46" s="64"/>
      <c r="BF46" s="64"/>
      <c r="BG46" s="64"/>
      <c r="BH46" s="64"/>
      <c r="BI46" s="64"/>
      <c r="BJ46" s="64"/>
      <c r="BK46" s="64"/>
      <c r="BL46" s="64"/>
      <c r="BM46" s="64"/>
      <c r="BN46" s="64"/>
      <c r="BO46" s="64"/>
      <c r="BP46" s="64"/>
      <c r="BQ46" s="64"/>
      <c r="BR46" s="64"/>
      <c r="BS46" s="64"/>
      <c r="BT46" s="64"/>
      <c r="BU46" s="64"/>
      <c r="BV46" s="64"/>
      <c r="BW46" s="64"/>
      <c r="BX46" s="64"/>
      <c r="BY46" s="64"/>
      <c r="BZ46" s="64"/>
      <c r="CA46" s="64"/>
      <c r="CB46" s="64"/>
      <c r="CC46" s="64"/>
      <c r="CD46" s="64"/>
      <c r="CE46" s="64"/>
      <c r="CF46" s="64"/>
      <c r="CG46" s="64"/>
      <c r="CH46" s="64"/>
      <c r="CI46" s="64"/>
      <c r="CJ46" s="64"/>
      <c r="CK46" s="64"/>
      <c r="CL46" s="64"/>
      <c r="CM46" s="64"/>
      <c r="CN46" s="64"/>
      <c r="CO46" s="64"/>
      <c r="CP46" s="64"/>
      <c r="CQ46" s="64"/>
      <c r="CR46" s="64"/>
      <c r="CS46" s="64"/>
      <c r="CT46" s="64"/>
      <c r="CU46" s="64"/>
      <c r="CV46" s="64"/>
      <c r="CW46" s="64"/>
      <c r="CX46" s="64"/>
      <c r="CY46" s="64"/>
      <c r="CZ46" s="64"/>
      <c r="DA46" s="64"/>
      <c r="DB46" s="64"/>
      <c r="DC46" s="64"/>
      <c r="DD46" s="64"/>
      <c r="DE46" s="64"/>
      <c r="DF46" s="64"/>
      <c r="DG46" s="64"/>
      <c r="DH46" s="64"/>
      <c r="DI46" s="64"/>
      <c r="DJ46" s="64"/>
      <c r="DK46" s="64"/>
      <c r="DL46" s="64"/>
      <c r="DM46" s="64"/>
      <c r="DN46" s="64"/>
      <c r="DO46" s="64"/>
      <c r="DP46" s="64"/>
      <c r="DQ46" s="64"/>
      <c r="DR46" s="64"/>
      <c r="DS46" s="64"/>
      <c r="DT46" s="64"/>
      <c r="DU46" s="64"/>
      <c r="DV46" s="64"/>
      <c r="DW46" s="64"/>
      <c r="DX46" s="64"/>
      <c r="DY46" s="64"/>
      <c r="DZ46" s="64"/>
      <c r="EA46" s="64"/>
      <c r="EB46" s="64"/>
      <c r="EC46" s="64"/>
      <c r="ED46" s="64"/>
      <c r="EE46" s="64"/>
      <c r="EF46" s="64"/>
      <c r="EG46" s="64"/>
      <c r="EH46" s="64"/>
      <c r="EI46" s="64"/>
      <c r="EJ46" s="64"/>
      <c r="EK46" s="64"/>
      <c r="EL46" s="64"/>
      <c r="EM46" s="64"/>
      <c r="EN46" s="64"/>
      <c r="EO46" s="64"/>
      <c r="EP46" s="64"/>
      <c r="EQ46" s="64"/>
      <c r="ER46" s="64"/>
      <c r="ES46" s="64"/>
      <c r="ET46" s="64"/>
      <c r="EU46" s="64"/>
      <c r="EV46" s="64"/>
      <c r="EW46" s="64"/>
      <c r="EX46" s="64"/>
      <c r="EY46" s="64"/>
      <c r="EZ46" s="64"/>
      <c r="FA46" s="64"/>
      <c r="FB46" s="64"/>
      <c r="FC46" s="64"/>
      <c r="FD46" s="64"/>
      <c r="FE46" s="64"/>
      <c r="FF46" s="64"/>
      <c r="FG46" s="64"/>
      <c r="FH46" s="64"/>
      <c r="FI46" s="64"/>
      <c r="FJ46" s="64"/>
      <c r="FK46" s="64"/>
      <c r="FL46" s="64"/>
      <c r="FM46" s="64"/>
      <c r="FN46" s="64"/>
      <c r="FO46" s="64"/>
      <c r="FP46" s="64"/>
      <c r="FQ46" s="64"/>
      <c r="FR46" s="64"/>
      <c r="FS46" s="64"/>
      <c r="FT46" s="64"/>
      <c r="FU46" s="64"/>
      <c r="FV46" s="64"/>
      <c r="FW46" s="64"/>
      <c r="FX46" s="64"/>
      <c r="FY46" s="64"/>
      <c r="FZ46" s="64"/>
      <c r="GA46" s="64"/>
      <c r="GB46" s="64"/>
      <c r="GC46" s="64"/>
      <c r="GD46" s="64"/>
      <c r="GE46" s="64"/>
      <c r="GF46" s="64"/>
      <c r="GG46" s="64"/>
      <c r="GH46" s="64"/>
      <c r="GI46" s="64"/>
      <c r="GJ46" s="64"/>
      <c r="GK46" s="64"/>
      <c r="GL46" s="64"/>
      <c r="GM46" s="64"/>
      <c r="GN46" s="64"/>
      <c r="GO46" s="64"/>
      <c r="GP46" s="64"/>
      <c r="GQ46" s="64"/>
      <c r="GR46" s="64"/>
      <c r="GS46" s="64"/>
      <c r="GT46" s="64"/>
      <c r="GU46" s="64"/>
      <c r="GV46" s="64"/>
      <c r="GW46" s="64"/>
      <c r="GX46" s="64"/>
      <c r="GY46" s="64"/>
      <c r="GZ46" s="64"/>
      <c r="HA46" s="64"/>
      <c r="HB46" s="64"/>
      <c r="HC46" s="64"/>
      <c r="HD46" s="64"/>
      <c r="HE46" s="64"/>
      <c r="HF46" s="64"/>
      <c r="HG46" s="64"/>
      <c r="HH46" s="64"/>
      <c r="HI46" s="64"/>
      <c r="HJ46" s="64"/>
      <c r="HK46" s="64"/>
      <c r="HL46" s="64"/>
      <c r="HM46" s="64"/>
      <c r="HN46" s="64"/>
      <c r="HO46" s="64"/>
      <c r="HP46" s="64"/>
      <c r="HQ46" s="64"/>
      <c r="HR46" s="64"/>
      <c r="HS46" s="64"/>
      <c r="HT46" s="64"/>
      <c r="HU46" s="64"/>
      <c r="HV46" s="64"/>
      <c r="HW46" s="64"/>
      <c r="HX46" s="64"/>
      <c r="HY46" s="64"/>
      <c r="HZ46" s="64"/>
      <c r="IA46" s="64"/>
      <c r="IB46" s="64"/>
      <c r="IC46" s="64"/>
      <c r="ID46" s="64"/>
      <c r="IE46" s="64"/>
      <c r="IF46" s="64"/>
      <c r="IG46" s="64"/>
      <c r="IH46" s="64"/>
      <c r="II46" s="64"/>
      <c r="IJ46" s="64"/>
      <c r="IK46" s="64"/>
      <c r="IL46" s="64"/>
      <c r="IM46" s="64"/>
      <c r="IN46" s="64"/>
      <c r="IO46" s="64"/>
      <c r="IP46" s="64"/>
      <c r="IQ46" s="64"/>
      <c r="IR46" s="64"/>
      <c r="IS46" s="64"/>
      <c r="IT46" s="64"/>
      <c r="IU46" s="64"/>
      <c r="IV46" s="64"/>
    </row>
    <row r="47" spans="1:256" s="64" customFormat="1" ht="13.5" customHeight="1">
      <c r="A47" s="65">
        <v>8</v>
      </c>
      <c r="B47" s="66" t="s">
        <v>59</v>
      </c>
      <c r="C47" s="67">
        <v>611325412</v>
      </c>
      <c r="D47" s="67" t="s">
        <v>269</v>
      </c>
      <c r="E47" s="67" t="s">
        <v>20</v>
      </c>
      <c r="F47" s="97">
        <f>SUM(F49:F50)</f>
        <v>23.4</v>
      </c>
      <c r="G47" s="282"/>
      <c r="H47" s="69">
        <f>F47*G47</f>
        <v>0</v>
      </c>
      <c r="I47" s="70" t="s">
        <v>169</v>
      </c>
      <c r="J47" s="77"/>
      <c r="K47" s="98"/>
    </row>
    <row r="48" spans="1:256" s="64" customFormat="1" ht="13.5" customHeight="1">
      <c r="A48" s="99"/>
      <c r="B48" s="92"/>
      <c r="C48" s="92"/>
      <c r="D48" s="72" t="s">
        <v>78</v>
      </c>
      <c r="E48" s="67"/>
      <c r="F48" s="73"/>
      <c r="G48" s="94"/>
      <c r="H48" s="94"/>
      <c r="I48" s="100"/>
      <c r="J48" s="71"/>
      <c r="N48" s="42"/>
    </row>
    <row r="49" spans="1:256" s="64" customFormat="1" ht="13.5" customHeight="1">
      <c r="A49" s="56"/>
      <c r="B49" s="57"/>
      <c r="C49" s="57"/>
      <c r="D49" s="72" t="s">
        <v>179</v>
      </c>
      <c r="E49" s="101"/>
      <c r="F49" s="102"/>
      <c r="G49" s="103"/>
      <c r="H49" s="103"/>
      <c r="I49" s="74"/>
      <c r="J49" s="104"/>
      <c r="N49" s="42"/>
    </row>
    <row r="50" spans="1:256" s="64" customFormat="1" ht="13.5" customHeight="1">
      <c r="A50" s="56"/>
      <c r="B50" s="57"/>
      <c r="C50" s="57"/>
      <c r="D50" s="72" t="s">
        <v>181</v>
      </c>
      <c r="E50" s="81"/>
      <c r="F50" s="105">
        <f>(11.81+4.87+6.72)</f>
        <v>23.4</v>
      </c>
      <c r="G50" s="103"/>
      <c r="H50" s="103"/>
      <c r="I50" s="74"/>
      <c r="J50" s="106"/>
    </row>
    <row r="51" spans="1:256" s="108" customFormat="1" ht="13.5" customHeight="1">
      <c r="A51" s="65"/>
      <c r="B51" s="66"/>
      <c r="C51" s="67"/>
      <c r="D51" s="72" t="s">
        <v>88</v>
      </c>
      <c r="E51" s="67"/>
      <c r="F51" s="73"/>
      <c r="G51" s="69"/>
      <c r="H51" s="69"/>
      <c r="I51" s="74"/>
      <c r="J51" s="107"/>
      <c r="K51" s="106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  <c r="AN51" s="64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  <c r="BA51" s="64"/>
      <c r="BB51" s="64"/>
      <c r="BC51" s="64"/>
      <c r="BD51" s="64"/>
      <c r="BE51" s="64"/>
      <c r="BF51" s="64"/>
      <c r="BG51" s="64"/>
      <c r="BH51" s="64"/>
      <c r="BI51" s="64"/>
      <c r="BJ51" s="64"/>
      <c r="BK51" s="64"/>
      <c r="BL51" s="64"/>
      <c r="BM51" s="64"/>
      <c r="BN51" s="64"/>
      <c r="BO51" s="64"/>
      <c r="BP51" s="64"/>
      <c r="BQ51" s="64"/>
      <c r="BR51" s="64"/>
      <c r="BS51" s="64"/>
      <c r="BT51" s="64"/>
      <c r="BU51" s="64"/>
      <c r="BV51" s="64"/>
      <c r="BW51" s="64"/>
      <c r="BX51" s="64"/>
      <c r="BY51" s="64"/>
      <c r="BZ51" s="64"/>
      <c r="CA51" s="64"/>
      <c r="CB51" s="64"/>
      <c r="CC51" s="64"/>
      <c r="CD51" s="64"/>
      <c r="CE51" s="64"/>
      <c r="CF51" s="64"/>
      <c r="CG51" s="64"/>
      <c r="CH51" s="64"/>
      <c r="CI51" s="64"/>
      <c r="CJ51" s="64"/>
      <c r="CK51" s="64"/>
      <c r="CL51" s="64"/>
      <c r="CM51" s="64"/>
      <c r="CN51" s="64"/>
      <c r="CO51" s="64"/>
      <c r="CP51" s="64"/>
      <c r="CQ51" s="64"/>
      <c r="CR51" s="64"/>
      <c r="CS51" s="64"/>
      <c r="CT51" s="64"/>
      <c r="CU51" s="64"/>
      <c r="CV51" s="64"/>
      <c r="CW51" s="64"/>
      <c r="CX51" s="64"/>
      <c r="CY51" s="64"/>
      <c r="CZ51" s="64"/>
      <c r="DA51" s="64"/>
      <c r="DB51" s="64"/>
      <c r="DC51" s="64"/>
      <c r="DD51" s="64"/>
      <c r="DE51" s="64"/>
      <c r="DF51" s="64"/>
      <c r="DG51" s="64"/>
      <c r="DH51" s="64"/>
      <c r="DI51" s="64"/>
      <c r="DJ51" s="64"/>
      <c r="DK51" s="64"/>
      <c r="DL51" s="64"/>
      <c r="DM51" s="64"/>
      <c r="DN51" s="64"/>
      <c r="DO51" s="64"/>
      <c r="DP51" s="64"/>
      <c r="DQ51" s="64"/>
      <c r="DR51" s="64"/>
      <c r="DS51" s="64"/>
      <c r="DT51" s="64"/>
      <c r="DU51" s="64"/>
      <c r="DV51" s="64"/>
      <c r="DW51" s="64"/>
      <c r="DX51" s="64"/>
      <c r="DY51" s="64"/>
      <c r="DZ51" s="64"/>
      <c r="EA51" s="64"/>
      <c r="EB51" s="64"/>
      <c r="EC51" s="64"/>
      <c r="ED51" s="64"/>
      <c r="EE51" s="64"/>
      <c r="EF51" s="64"/>
      <c r="EG51" s="64"/>
      <c r="EH51" s="64"/>
      <c r="EI51" s="64"/>
      <c r="EJ51" s="64"/>
      <c r="EK51" s="64"/>
      <c r="EL51" s="64"/>
      <c r="EM51" s="64"/>
      <c r="EN51" s="64"/>
      <c r="EO51" s="64"/>
      <c r="EP51" s="64"/>
      <c r="EQ51" s="64"/>
      <c r="ER51" s="64"/>
      <c r="ES51" s="64"/>
      <c r="ET51" s="64"/>
      <c r="EU51" s="64"/>
      <c r="EV51" s="64"/>
      <c r="EW51" s="64"/>
      <c r="EX51" s="64"/>
      <c r="EY51" s="64"/>
      <c r="EZ51" s="64"/>
      <c r="FA51" s="64"/>
      <c r="FB51" s="64"/>
      <c r="FC51" s="64"/>
      <c r="FD51" s="64"/>
      <c r="FE51" s="64"/>
      <c r="FF51" s="64"/>
      <c r="FG51" s="64"/>
      <c r="FH51" s="64"/>
      <c r="FI51" s="64"/>
      <c r="FJ51" s="64"/>
      <c r="FK51" s="64"/>
      <c r="FL51" s="64"/>
      <c r="FM51" s="64"/>
      <c r="FN51" s="64"/>
      <c r="FO51" s="64"/>
      <c r="FP51" s="64"/>
      <c r="FQ51" s="64"/>
      <c r="FR51" s="64"/>
      <c r="FS51" s="64"/>
      <c r="FT51" s="64"/>
      <c r="FU51" s="64"/>
      <c r="FV51" s="64"/>
      <c r="FW51" s="64"/>
      <c r="FX51" s="64"/>
      <c r="FY51" s="64"/>
      <c r="FZ51" s="64"/>
      <c r="GA51" s="64"/>
      <c r="GB51" s="64"/>
      <c r="GC51" s="64"/>
      <c r="GD51" s="64"/>
      <c r="GE51" s="64"/>
      <c r="GF51" s="64"/>
      <c r="GG51" s="64"/>
      <c r="GH51" s="64"/>
      <c r="GI51" s="64"/>
      <c r="GJ51" s="64"/>
      <c r="GK51" s="64"/>
      <c r="GL51" s="64"/>
      <c r="GM51" s="64"/>
      <c r="GN51" s="64"/>
      <c r="GO51" s="64"/>
      <c r="GP51" s="64"/>
      <c r="GQ51" s="64"/>
      <c r="GR51" s="64"/>
      <c r="GS51" s="64"/>
      <c r="GT51" s="64"/>
      <c r="GU51" s="64"/>
      <c r="GV51" s="64"/>
      <c r="GW51" s="64"/>
      <c r="GX51" s="64"/>
      <c r="GY51" s="64"/>
      <c r="GZ51" s="64"/>
      <c r="HA51" s="64"/>
      <c r="HB51" s="64"/>
      <c r="HC51" s="64"/>
      <c r="HD51" s="64"/>
      <c r="HE51" s="64"/>
      <c r="HF51" s="64"/>
      <c r="HG51" s="64"/>
      <c r="HH51" s="64"/>
      <c r="HI51" s="64"/>
      <c r="HJ51" s="64"/>
      <c r="HK51" s="64"/>
      <c r="HL51" s="64"/>
      <c r="HM51" s="64"/>
      <c r="HN51" s="64"/>
      <c r="HO51" s="64"/>
      <c r="HP51" s="64"/>
      <c r="HQ51" s="64"/>
      <c r="HR51" s="64"/>
      <c r="HS51" s="64"/>
      <c r="HT51" s="64"/>
      <c r="HU51" s="64"/>
      <c r="HV51" s="64"/>
      <c r="HW51" s="64"/>
      <c r="HX51" s="64"/>
      <c r="HY51" s="64"/>
      <c r="HZ51" s="64"/>
      <c r="IA51" s="64"/>
      <c r="IB51" s="64"/>
      <c r="IC51" s="64"/>
      <c r="ID51" s="64"/>
      <c r="IE51" s="64"/>
      <c r="IF51" s="64"/>
      <c r="IG51" s="64"/>
      <c r="IH51" s="64"/>
      <c r="II51" s="64"/>
      <c r="IJ51" s="64"/>
      <c r="IK51" s="64"/>
      <c r="IL51" s="64"/>
      <c r="IM51" s="64"/>
      <c r="IN51" s="64"/>
      <c r="IO51" s="64"/>
      <c r="IP51" s="64"/>
      <c r="IQ51" s="64"/>
      <c r="IR51" s="64"/>
      <c r="IS51" s="64"/>
      <c r="IT51" s="64"/>
      <c r="IU51" s="64"/>
      <c r="IV51" s="64"/>
    </row>
    <row r="52" spans="1:256" s="64" customFormat="1" ht="27" customHeight="1">
      <c r="A52" s="65">
        <v>9</v>
      </c>
      <c r="B52" s="66" t="s">
        <v>59</v>
      </c>
      <c r="C52" s="67">
        <v>611325451</v>
      </c>
      <c r="D52" s="67" t="s">
        <v>150</v>
      </c>
      <c r="E52" s="67" t="s">
        <v>20</v>
      </c>
      <c r="F52" s="97">
        <f>SUM(F55)</f>
        <v>38.1</v>
      </c>
      <c r="G52" s="282"/>
      <c r="H52" s="69">
        <f>F52*G52</f>
        <v>0</v>
      </c>
      <c r="I52" s="70" t="s">
        <v>169</v>
      </c>
      <c r="J52" s="77"/>
      <c r="K52" s="98"/>
    </row>
    <row r="53" spans="1:256" s="64" customFormat="1" ht="13.5" customHeight="1">
      <c r="A53" s="99"/>
      <c r="B53" s="92"/>
      <c r="C53" s="92"/>
      <c r="D53" s="72" t="s">
        <v>152</v>
      </c>
      <c r="E53" s="67"/>
      <c r="F53" s="73"/>
      <c r="G53" s="94"/>
      <c r="H53" s="94"/>
      <c r="I53" s="100"/>
      <c r="J53" s="71"/>
      <c r="N53" s="42"/>
    </row>
    <row r="54" spans="1:256" s="64" customFormat="1" ht="13.5" customHeight="1">
      <c r="A54" s="99"/>
      <c r="B54" s="92"/>
      <c r="C54" s="92"/>
      <c r="D54" s="72" t="s">
        <v>179</v>
      </c>
      <c r="E54" s="92"/>
      <c r="F54" s="109"/>
      <c r="G54" s="94"/>
      <c r="H54" s="94"/>
      <c r="I54" s="100"/>
      <c r="J54" s="110"/>
      <c r="N54" s="42"/>
    </row>
    <row r="55" spans="1:256" s="64" customFormat="1" ht="13.5" customHeight="1">
      <c r="A55" s="91"/>
      <c r="B55" s="57"/>
      <c r="C55" s="92"/>
      <c r="D55" s="72" t="s">
        <v>182</v>
      </c>
      <c r="E55" s="92"/>
      <c r="F55" s="109">
        <f>(20.03+18.07)</f>
        <v>38.1</v>
      </c>
      <c r="G55" s="94"/>
      <c r="H55" s="94"/>
      <c r="I55" s="95"/>
      <c r="J55" s="106"/>
    </row>
    <row r="56" spans="1:256" s="64" customFormat="1" ht="27" customHeight="1">
      <c r="A56" s="65">
        <v>10</v>
      </c>
      <c r="B56" s="66" t="s">
        <v>59</v>
      </c>
      <c r="C56" s="67">
        <v>611325452</v>
      </c>
      <c r="D56" s="67" t="s">
        <v>151</v>
      </c>
      <c r="E56" s="67" t="s">
        <v>20</v>
      </c>
      <c r="F56" s="97">
        <f>SUM(F58:F59)</f>
        <v>23.4</v>
      </c>
      <c r="G56" s="282"/>
      <c r="H56" s="69">
        <f>F56*G56</f>
        <v>0</v>
      </c>
      <c r="I56" s="70" t="s">
        <v>169</v>
      </c>
      <c r="J56" s="77"/>
      <c r="K56" s="98"/>
    </row>
    <row r="57" spans="1:256" s="64" customFormat="1" ht="13.5" customHeight="1">
      <c r="A57" s="99"/>
      <c r="B57" s="92"/>
      <c r="C57" s="92"/>
      <c r="D57" s="72" t="s">
        <v>152</v>
      </c>
      <c r="E57" s="67"/>
      <c r="F57" s="73"/>
      <c r="G57" s="94"/>
      <c r="H57" s="94"/>
      <c r="I57" s="100"/>
      <c r="J57" s="71"/>
      <c r="N57" s="42"/>
    </row>
    <row r="58" spans="1:256" s="64" customFormat="1" ht="13.5" customHeight="1">
      <c r="A58" s="111"/>
      <c r="B58" s="57"/>
      <c r="C58" s="92"/>
      <c r="D58" s="72" t="s">
        <v>179</v>
      </c>
      <c r="E58" s="101"/>
      <c r="F58" s="102"/>
      <c r="G58" s="94"/>
      <c r="H58" s="94"/>
      <c r="I58" s="95"/>
      <c r="J58" s="106"/>
    </row>
    <row r="59" spans="1:256" s="64" customFormat="1" ht="13.5" customHeight="1">
      <c r="A59" s="99"/>
      <c r="B59" s="92"/>
      <c r="C59" s="92"/>
      <c r="D59" s="72" t="s">
        <v>183</v>
      </c>
      <c r="E59" s="81"/>
      <c r="F59" s="105">
        <f>(11.81+4.87+6.72)</f>
        <v>23.4</v>
      </c>
      <c r="G59" s="94"/>
      <c r="H59" s="94"/>
      <c r="I59" s="100"/>
      <c r="J59" s="110"/>
      <c r="N59" s="42"/>
    </row>
    <row r="60" spans="1:256" s="64" customFormat="1" ht="27" customHeight="1">
      <c r="A60" s="65">
        <v>11</v>
      </c>
      <c r="B60" s="66" t="s">
        <v>59</v>
      </c>
      <c r="C60" s="67" t="s">
        <v>140</v>
      </c>
      <c r="D60" s="67" t="s">
        <v>187</v>
      </c>
      <c r="E60" s="67" t="s">
        <v>34</v>
      </c>
      <c r="F60" s="97">
        <f>SUM(F62:F66)</f>
        <v>18</v>
      </c>
      <c r="G60" s="282"/>
      <c r="H60" s="69">
        <f>F60*G60</f>
        <v>0</v>
      </c>
      <c r="I60" s="70" t="s">
        <v>172</v>
      </c>
      <c r="J60" s="112"/>
      <c r="K60" s="98"/>
    </row>
    <row r="61" spans="1:256" s="64" customFormat="1" ht="27" customHeight="1">
      <c r="A61" s="99"/>
      <c r="B61" s="92"/>
      <c r="C61" s="92"/>
      <c r="D61" s="72" t="s">
        <v>189</v>
      </c>
      <c r="E61" s="67"/>
      <c r="F61" s="73"/>
      <c r="G61" s="94"/>
      <c r="H61" s="94"/>
      <c r="I61" s="100"/>
      <c r="J61" s="77"/>
      <c r="K61" s="98"/>
      <c r="N61" s="42"/>
    </row>
    <row r="62" spans="1:256" s="64" customFormat="1" ht="13.5" customHeight="1">
      <c r="A62" s="99"/>
      <c r="B62" s="92"/>
      <c r="C62" s="92"/>
      <c r="D62" s="113" t="s">
        <v>185</v>
      </c>
      <c r="E62" s="67"/>
      <c r="F62" s="73">
        <f>3</f>
        <v>3</v>
      </c>
      <c r="G62" s="94"/>
      <c r="H62" s="94"/>
      <c r="I62" s="100"/>
      <c r="J62" s="114"/>
      <c r="N62" s="42"/>
    </row>
    <row r="63" spans="1:256" s="64" customFormat="1" ht="13.5" customHeight="1">
      <c r="A63" s="91"/>
      <c r="B63" s="57"/>
      <c r="C63" s="92"/>
      <c r="D63" s="113" t="s">
        <v>186</v>
      </c>
      <c r="E63" s="92"/>
      <c r="F63" s="109">
        <f>4+(1)*2</f>
        <v>6</v>
      </c>
      <c r="G63" s="94"/>
      <c r="H63" s="94"/>
      <c r="I63" s="95"/>
      <c r="J63" s="110"/>
    </row>
    <row r="64" spans="1:256" s="64" customFormat="1" ht="13.5" customHeight="1">
      <c r="A64" s="91"/>
      <c r="B64" s="57"/>
      <c r="C64" s="92"/>
      <c r="D64" s="113" t="s">
        <v>141</v>
      </c>
      <c r="E64" s="92"/>
      <c r="F64" s="109">
        <f>3</f>
        <v>3</v>
      </c>
      <c r="G64" s="94"/>
      <c r="H64" s="94"/>
      <c r="I64" s="95"/>
      <c r="J64" s="106"/>
    </row>
    <row r="65" spans="1:256" s="64" customFormat="1" ht="13.5" customHeight="1">
      <c r="A65" s="91"/>
      <c r="B65" s="57"/>
      <c r="C65" s="92"/>
      <c r="D65" s="113" t="s">
        <v>142</v>
      </c>
      <c r="E65" s="92"/>
      <c r="F65" s="109">
        <f>3</f>
        <v>3</v>
      </c>
      <c r="G65" s="94"/>
      <c r="H65" s="94"/>
      <c r="I65" s="95"/>
      <c r="J65" s="106"/>
    </row>
    <row r="66" spans="1:256" s="64" customFormat="1" ht="13.5" customHeight="1">
      <c r="A66" s="91"/>
      <c r="B66" s="57"/>
      <c r="C66" s="92"/>
      <c r="D66" s="113" t="s">
        <v>184</v>
      </c>
      <c r="E66" s="92"/>
      <c r="F66" s="109">
        <f>3</f>
        <v>3</v>
      </c>
      <c r="G66" s="94"/>
      <c r="H66" s="94"/>
      <c r="I66" s="95"/>
      <c r="J66" s="106"/>
    </row>
    <row r="67" spans="1:256" s="108" customFormat="1" ht="27" customHeight="1">
      <c r="A67" s="65"/>
      <c r="B67" s="66"/>
      <c r="C67" s="67"/>
      <c r="D67" s="72" t="s">
        <v>188</v>
      </c>
      <c r="E67" s="67"/>
      <c r="F67" s="73"/>
      <c r="G67" s="69"/>
      <c r="H67" s="69"/>
      <c r="I67" s="74"/>
      <c r="J67" s="107"/>
      <c r="K67" s="106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O67" s="64"/>
      <c r="BP67" s="64"/>
      <c r="BQ67" s="64"/>
      <c r="BR67" s="64"/>
      <c r="BS67" s="64"/>
      <c r="BT67" s="64"/>
      <c r="BU67" s="64"/>
      <c r="BV67" s="64"/>
      <c r="BW67" s="64"/>
      <c r="BX67" s="64"/>
      <c r="BY67" s="64"/>
      <c r="BZ67" s="64"/>
      <c r="CA67" s="64"/>
      <c r="CB67" s="64"/>
      <c r="CC67" s="64"/>
      <c r="CD67" s="64"/>
      <c r="CE67" s="64"/>
      <c r="CF67" s="64"/>
      <c r="CG67" s="64"/>
      <c r="CH67" s="64"/>
      <c r="CI67" s="64"/>
      <c r="CJ67" s="64"/>
      <c r="CK67" s="64"/>
      <c r="CL67" s="64"/>
      <c r="CM67" s="64"/>
      <c r="CN67" s="64"/>
      <c r="CO67" s="64"/>
      <c r="CP67" s="64"/>
      <c r="CQ67" s="64"/>
      <c r="CR67" s="64"/>
      <c r="CS67" s="64"/>
      <c r="CT67" s="64"/>
      <c r="CU67" s="64"/>
      <c r="CV67" s="64"/>
      <c r="CW67" s="64"/>
      <c r="CX67" s="64"/>
      <c r="CY67" s="64"/>
      <c r="CZ67" s="64"/>
      <c r="DA67" s="64"/>
      <c r="DB67" s="64"/>
      <c r="DC67" s="64"/>
      <c r="DD67" s="64"/>
      <c r="DE67" s="64"/>
      <c r="DF67" s="64"/>
      <c r="DG67" s="64"/>
      <c r="DH67" s="64"/>
      <c r="DI67" s="64"/>
      <c r="DJ67" s="64"/>
      <c r="DK67" s="64"/>
      <c r="DL67" s="64"/>
      <c r="DM67" s="64"/>
      <c r="DN67" s="64"/>
      <c r="DO67" s="64"/>
      <c r="DP67" s="64"/>
      <c r="DQ67" s="64"/>
      <c r="DR67" s="64"/>
      <c r="DS67" s="64"/>
      <c r="DT67" s="64"/>
      <c r="DU67" s="64"/>
      <c r="DV67" s="64"/>
      <c r="DW67" s="64"/>
      <c r="DX67" s="64"/>
      <c r="DY67" s="64"/>
      <c r="DZ67" s="64"/>
      <c r="EA67" s="64"/>
      <c r="EB67" s="64"/>
      <c r="EC67" s="64"/>
      <c r="ED67" s="64"/>
      <c r="EE67" s="64"/>
      <c r="EF67" s="64"/>
      <c r="EG67" s="64"/>
      <c r="EH67" s="64"/>
      <c r="EI67" s="64"/>
      <c r="EJ67" s="64"/>
      <c r="EK67" s="64"/>
      <c r="EL67" s="64"/>
      <c r="EM67" s="64"/>
      <c r="EN67" s="64"/>
      <c r="EO67" s="64"/>
      <c r="EP67" s="64"/>
      <c r="EQ67" s="64"/>
      <c r="ER67" s="64"/>
      <c r="ES67" s="64"/>
      <c r="ET67" s="64"/>
      <c r="EU67" s="64"/>
      <c r="EV67" s="64"/>
      <c r="EW67" s="64"/>
      <c r="EX67" s="64"/>
      <c r="EY67" s="64"/>
      <c r="EZ67" s="64"/>
      <c r="FA67" s="64"/>
      <c r="FB67" s="64"/>
      <c r="FC67" s="64"/>
      <c r="FD67" s="64"/>
      <c r="FE67" s="64"/>
      <c r="FF67" s="64"/>
      <c r="FG67" s="64"/>
      <c r="FH67" s="64"/>
      <c r="FI67" s="64"/>
      <c r="FJ67" s="64"/>
      <c r="FK67" s="64"/>
      <c r="FL67" s="64"/>
      <c r="FM67" s="64"/>
      <c r="FN67" s="64"/>
      <c r="FO67" s="64"/>
      <c r="FP67" s="64"/>
      <c r="FQ67" s="64"/>
      <c r="FR67" s="64"/>
      <c r="FS67" s="64"/>
      <c r="FT67" s="64"/>
      <c r="FU67" s="64"/>
      <c r="FV67" s="64"/>
      <c r="FW67" s="64"/>
      <c r="FX67" s="64"/>
      <c r="FY67" s="64"/>
      <c r="FZ67" s="64"/>
      <c r="GA67" s="64"/>
      <c r="GB67" s="64"/>
      <c r="GC67" s="64"/>
      <c r="GD67" s="64"/>
      <c r="GE67" s="64"/>
      <c r="GF67" s="64"/>
      <c r="GG67" s="64"/>
      <c r="GH67" s="64"/>
      <c r="GI67" s="64"/>
      <c r="GJ67" s="64"/>
      <c r="GK67" s="64"/>
      <c r="GL67" s="64"/>
      <c r="GM67" s="64"/>
      <c r="GN67" s="64"/>
      <c r="GO67" s="64"/>
      <c r="GP67" s="64"/>
      <c r="GQ67" s="64"/>
      <c r="GR67" s="64"/>
      <c r="GS67" s="64"/>
      <c r="GT67" s="64"/>
      <c r="GU67" s="64"/>
      <c r="GV67" s="64"/>
      <c r="GW67" s="64"/>
      <c r="GX67" s="64"/>
      <c r="GY67" s="64"/>
      <c r="GZ67" s="64"/>
      <c r="HA67" s="64"/>
      <c r="HB67" s="64"/>
      <c r="HC67" s="64"/>
      <c r="HD67" s="64"/>
      <c r="HE67" s="64"/>
      <c r="HF67" s="64"/>
      <c r="HG67" s="64"/>
      <c r="HH67" s="64"/>
      <c r="HI67" s="64"/>
      <c r="HJ67" s="64"/>
      <c r="HK67" s="64"/>
      <c r="HL67" s="64"/>
      <c r="HM67" s="64"/>
      <c r="HN67" s="64"/>
      <c r="HO67" s="64"/>
      <c r="HP67" s="64"/>
      <c r="HQ67" s="64"/>
      <c r="HR67" s="64"/>
      <c r="HS67" s="64"/>
      <c r="HT67" s="64"/>
      <c r="HU67" s="64"/>
      <c r="HV67" s="64"/>
      <c r="HW67" s="64"/>
      <c r="HX67" s="64"/>
      <c r="HY67" s="64"/>
      <c r="HZ67" s="64"/>
      <c r="IA67" s="64"/>
      <c r="IB67" s="64"/>
      <c r="IC67" s="64"/>
      <c r="ID67" s="64"/>
      <c r="IE67" s="64"/>
      <c r="IF67" s="64"/>
      <c r="IG67" s="64"/>
      <c r="IH67" s="64"/>
      <c r="II67" s="64"/>
      <c r="IJ67" s="64"/>
      <c r="IK67" s="64"/>
      <c r="IL67" s="64"/>
      <c r="IM67" s="64"/>
      <c r="IN67" s="64"/>
      <c r="IO67" s="64"/>
      <c r="IP67" s="64"/>
      <c r="IQ67" s="64"/>
      <c r="IR67" s="64"/>
      <c r="IS67" s="64"/>
      <c r="IT67" s="64"/>
      <c r="IU67" s="64"/>
      <c r="IV67" s="64"/>
    </row>
    <row r="68" spans="1:256" s="108" customFormat="1" ht="27" customHeight="1">
      <c r="A68" s="65"/>
      <c r="B68" s="66"/>
      <c r="C68" s="67"/>
      <c r="D68" s="72" t="s">
        <v>135</v>
      </c>
      <c r="E68" s="67"/>
      <c r="F68" s="73"/>
      <c r="G68" s="69"/>
      <c r="H68" s="69"/>
      <c r="I68" s="74"/>
      <c r="J68" s="107"/>
      <c r="K68" s="106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64"/>
      <c r="BB68" s="64"/>
      <c r="BC68" s="64"/>
      <c r="BD68" s="64"/>
      <c r="BE68" s="64"/>
      <c r="BF68" s="64"/>
      <c r="BG68" s="64"/>
      <c r="BH68" s="64"/>
      <c r="BI68" s="64"/>
      <c r="BJ68" s="64"/>
      <c r="BK68" s="64"/>
      <c r="BL68" s="64"/>
      <c r="BM68" s="64"/>
      <c r="BN68" s="64"/>
      <c r="BO68" s="64"/>
      <c r="BP68" s="64"/>
      <c r="BQ68" s="64"/>
      <c r="BR68" s="64"/>
      <c r="BS68" s="64"/>
      <c r="BT68" s="64"/>
      <c r="BU68" s="64"/>
      <c r="BV68" s="64"/>
      <c r="BW68" s="64"/>
      <c r="BX68" s="64"/>
      <c r="BY68" s="64"/>
      <c r="BZ68" s="64"/>
      <c r="CA68" s="64"/>
      <c r="CB68" s="64"/>
      <c r="CC68" s="64"/>
      <c r="CD68" s="64"/>
      <c r="CE68" s="64"/>
      <c r="CF68" s="64"/>
      <c r="CG68" s="64"/>
      <c r="CH68" s="64"/>
      <c r="CI68" s="64"/>
      <c r="CJ68" s="64"/>
      <c r="CK68" s="64"/>
      <c r="CL68" s="64"/>
      <c r="CM68" s="64"/>
      <c r="CN68" s="64"/>
      <c r="CO68" s="64"/>
      <c r="CP68" s="64"/>
      <c r="CQ68" s="64"/>
      <c r="CR68" s="64"/>
      <c r="CS68" s="64"/>
      <c r="CT68" s="64"/>
      <c r="CU68" s="64"/>
      <c r="CV68" s="64"/>
      <c r="CW68" s="64"/>
      <c r="CX68" s="64"/>
      <c r="CY68" s="64"/>
      <c r="CZ68" s="64"/>
      <c r="DA68" s="64"/>
      <c r="DB68" s="64"/>
      <c r="DC68" s="64"/>
      <c r="DD68" s="64"/>
      <c r="DE68" s="64"/>
      <c r="DF68" s="64"/>
      <c r="DG68" s="64"/>
      <c r="DH68" s="64"/>
      <c r="DI68" s="64"/>
      <c r="DJ68" s="64"/>
      <c r="DK68" s="64"/>
      <c r="DL68" s="64"/>
      <c r="DM68" s="64"/>
      <c r="DN68" s="64"/>
      <c r="DO68" s="64"/>
      <c r="DP68" s="64"/>
      <c r="DQ68" s="64"/>
      <c r="DR68" s="64"/>
      <c r="DS68" s="64"/>
      <c r="DT68" s="64"/>
      <c r="DU68" s="64"/>
      <c r="DV68" s="64"/>
      <c r="DW68" s="64"/>
      <c r="DX68" s="64"/>
      <c r="DY68" s="64"/>
      <c r="DZ68" s="64"/>
      <c r="EA68" s="64"/>
      <c r="EB68" s="64"/>
      <c r="EC68" s="64"/>
      <c r="ED68" s="64"/>
      <c r="EE68" s="64"/>
      <c r="EF68" s="64"/>
      <c r="EG68" s="64"/>
      <c r="EH68" s="64"/>
      <c r="EI68" s="64"/>
      <c r="EJ68" s="64"/>
      <c r="EK68" s="64"/>
      <c r="EL68" s="64"/>
      <c r="EM68" s="64"/>
      <c r="EN68" s="64"/>
      <c r="EO68" s="64"/>
      <c r="EP68" s="64"/>
      <c r="EQ68" s="64"/>
      <c r="ER68" s="64"/>
      <c r="ES68" s="64"/>
      <c r="ET68" s="64"/>
      <c r="EU68" s="64"/>
      <c r="EV68" s="64"/>
      <c r="EW68" s="64"/>
      <c r="EX68" s="64"/>
      <c r="EY68" s="64"/>
      <c r="EZ68" s="64"/>
      <c r="FA68" s="64"/>
      <c r="FB68" s="64"/>
      <c r="FC68" s="64"/>
      <c r="FD68" s="64"/>
      <c r="FE68" s="64"/>
      <c r="FF68" s="64"/>
      <c r="FG68" s="64"/>
      <c r="FH68" s="64"/>
      <c r="FI68" s="64"/>
      <c r="FJ68" s="64"/>
      <c r="FK68" s="64"/>
      <c r="FL68" s="64"/>
      <c r="FM68" s="64"/>
      <c r="FN68" s="64"/>
      <c r="FO68" s="64"/>
      <c r="FP68" s="64"/>
      <c r="FQ68" s="64"/>
      <c r="FR68" s="64"/>
      <c r="FS68" s="64"/>
      <c r="FT68" s="64"/>
      <c r="FU68" s="64"/>
      <c r="FV68" s="64"/>
      <c r="FW68" s="64"/>
      <c r="FX68" s="64"/>
      <c r="FY68" s="64"/>
      <c r="FZ68" s="64"/>
      <c r="GA68" s="64"/>
      <c r="GB68" s="64"/>
      <c r="GC68" s="64"/>
      <c r="GD68" s="64"/>
      <c r="GE68" s="64"/>
      <c r="GF68" s="64"/>
      <c r="GG68" s="64"/>
      <c r="GH68" s="64"/>
      <c r="GI68" s="64"/>
      <c r="GJ68" s="64"/>
      <c r="GK68" s="64"/>
      <c r="GL68" s="64"/>
      <c r="GM68" s="64"/>
      <c r="GN68" s="64"/>
      <c r="GO68" s="64"/>
      <c r="GP68" s="64"/>
      <c r="GQ68" s="64"/>
      <c r="GR68" s="64"/>
      <c r="GS68" s="64"/>
      <c r="GT68" s="64"/>
      <c r="GU68" s="64"/>
      <c r="GV68" s="64"/>
      <c r="GW68" s="64"/>
      <c r="GX68" s="64"/>
      <c r="GY68" s="64"/>
      <c r="GZ68" s="64"/>
      <c r="HA68" s="64"/>
      <c r="HB68" s="64"/>
      <c r="HC68" s="64"/>
      <c r="HD68" s="64"/>
      <c r="HE68" s="64"/>
      <c r="HF68" s="64"/>
      <c r="HG68" s="64"/>
      <c r="HH68" s="64"/>
      <c r="HI68" s="64"/>
      <c r="HJ68" s="64"/>
      <c r="HK68" s="64"/>
      <c r="HL68" s="64"/>
      <c r="HM68" s="64"/>
      <c r="HN68" s="64"/>
      <c r="HO68" s="64"/>
      <c r="HP68" s="64"/>
      <c r="HQ68" s="64"/>
      <c r="HR68" s="64"/>
      <c r="HS68" s="64"/>
      <c r="HT68" s="64"/>
      <c r="HU68" s="64"/>
      <c r="HV68" s="64"/>
      <c r="HW68" s="64"/>
      <c r="HX68" s="64"/>
      <c r="HY68" s="64"/>
      <c r="HZ68" s="64"/>
      <c r="IA68" s="64"/>
      <c r="IB68" s="64"/>
      <c r="IC68" s="64"/>
      <c r="ID68" s="64"/>
      <c r="IE68" s="64"/>
      <c r="IF68" s="64"/>
      <c r="IG68" s="64"/>
      <c r="IH68" s="64"/>
      <c r="II68" s="64"/>
      <c r="IJ68" s="64"/>
      <c r="IK68" s="64"/>
      <c r="IL68" s="64"/>
      <c r="IM68" s="64"/>
      <c r="IN68" s="64"/>
      <c r="IO68" s="64"/>
      <c r="IP68" s="64"/>
      <c r="IQ68" s="64"/>
      <c r="IR68" s="64"/>
      <c r="IS68" s="64"/>
      <c r="IT68" s="64"/>
      <c r="IU68" s="64"/>
      <c r="IV68" s="64"/>
    </row>
    <row r="69" spans="1:256" s="108" customFormat="1" ht="13.5" customHeight="1">
      <c r="A69" s="65"/>
      <c r="B69" s="66"/>
      <c r="C69" s="67"/>
      <c r="D69" s="72" t="s">
        <v>143</v>
      </c>
      <c r="E69" s="67"/>
      <c r="F69" s="73"/>
      <c r="G69" s="69"/>
      <c r="H69" s="69"/>
      <c r="I69" s="74"/>
      <c r="J69" s="107"/>
      <c r="K69" s="106"/>
      <c r="L69" s="64"/>
      <c r="M69" s="64"/>
      <c r="N69" s="64"/>
      <c r="O69" s="64"/>
      <c r="P69" s="64"/>
      <c r="Q69" s="64"/>
      <c r="R69" s="64"/>
      <c r="S69" s="64"/>
      <c r="T69" s="64"/>
      <c r="U69" s="64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  <c r="BA69" s="64"/>
      <c r="BB69" s="64"/>
      <c r="BC69" s="64"/>
      <c r="BD69" s="64"/>
      <c r="BE69" s="64"/>
      <c r="BF69" s="64"/>
      <c r="BG69" s="64"/>
      <c r="BH69" s="64"/>
      <c r="BI69" s="64"/>
      <c r="BJ69" s="64"/>
      <c r="BK69" s="64"/>
      <c r="BL69" s="64"/>
      <c r="BM69" s="64"/>
      <c r="BN69" s="64"/>
      <c r="BO69" s="64"/>
      <c r="BP69" s="64"/>
      <c r="BQ69" s="64"/>
      <c r="BR69" s="64"/>
      <c r="BS69" s="64"/>
      <c r="BT69" s="64"/>
      <c r="BU69" s="64"/>
      <c r="BV69" s="64"/>
      <c r="BW69" s="64"/>
      <c r="BX69" s="64"/>
      <c r="BY69" s="64"/>
      <c r="BZ69" s="64"/>
      <c r="CA69" s="64"/>
      <c r="CB69" s="64"/>
      <c r="CC69" s="64"/>
      <c r="CD69" s="64"/>
      <c r="CE69" s="64"/>
      <c r="CF69" s="64"/>
      <c r="CG69" s="64"/>
      <c r="CH69" s="64"/>
      <c r="CI69" s="64"/>
      <c r="CJ69" s="64"/>
      <c r="CK69" s="64"/>
      <c r="CL69" s="64"/>
      <c r="CM69" s="64"/>
      <c r="CN69" s="64"/>
      <c r="CO69" s="64"/>
      <c r="CP69" s="64"/>
      <c r="CQ69" s="64"/>
      <c r="CR69" s="64"/>
      <c r="CS69" s="64"/>
      <c r="CT69" s="64"/>
      <c r="CU69" s="64"/>
      <c r="CV69" s="64"/>
      <c r="CW69" s="64"/>
      <c r="CX69" s="64"/>
      <c r="CY69" s="64"/>
      <c r="CZ69" s="64"/>
      <c r="DA69" s="64"/>
      <c r="DB69" s="64"/>
      <c r="DC69" s="64"/>
      <c r="DD69" s="64"/>
      <c r="DE69" s="64"/>
      <c r="DF69" s="64"/>
      <c r="DG69" s="64"/>
      <c r="DH69" s="64"/>
      <c r="DI69" s="64"/>
      <c r="DJ69" s="64"/>
      <c r="DK69" s="64"/>
      <c r="DL69" s="64"/>
      <c r="DM69" s="64"/>
      <c r="DN69" s="64"/>
      <c r="DO69" s="64"/>
      <c r="DP69" s="64"/>
      <c r="DQ69" s="64"/>
      <c r="DR69" s="64"/>
      <c r="DS69" s="64"/>
      <c r="DT69" s="64"/>
      <c r="DU69" s="64"/>
      <c r="DV69" s="64"/>
      <c r="DW69" s="64"/>
      <c r="DX69" s="64"/>
      <c r="DY69" s="64"/>
      <c r="DZ69" s="64"/>
      <c r="EA69" s="64"/>
      <c r="EB69" s="64"/>
      <c r="EC69" s="64"/>
      <c r="ED69" s="64"/>
      <c r="EE69" s="64"/>
      <c r="EF69" s="64"/>
      <c r="EG69" s="64"/>
      <c r="EH69" s="64"/>
      <c r="EI69" s="64"/>
      <c r="EJ69" s="64"/>
      <c r="EK69" s="64"/>
      <c r="EL69" s="64"/>
      <c r="EM69" s="64"/>
      <c r="EN69" s="64"/>
      <c r="EO69" s="64"/>
      <c r="EP69" s="64"/>
      <c r="EQ69" s="64"/>
      <c r="ER69" s="64"/>
      <c r="ES69" s="64"/>
      <c r="ET69" s="64"/>
      <c r="EU69" s="64"/>
      <c r="EV69" s="64"/>
      <c r="EW69" s="64"/>
      <c r="EX69" s="64"/>
      <c r="EY69" s="64"/>
      <c r="EZ69" s="64"/>
      <c r="FA69" s="64"/>
      <c r="FB69" s="64"/>
      <c r="FC69" s="64"/>
      <c r="FD69" s="64"/>
      <c r="FE69" s="64"/>
      <c r="FF69" s="64"/>
      <c r="FG69" s="64"/>
      <c r="FH69" s="64"/>
      <c r="FI69" s="64"/>
      <c r="FJ69" s="64"/>
      <c r="FK69" s="64"/>
      <c r="FL69" s="64"/>
      <c r="FM69" s="64"/>
      <c r="FN69" s="64"/>
      <c r="FO69" s="64"/>
      <c r="FP69" s="64"/>
      <c r="FQ69" s="64"/>
      <c r="FR69" s="64"/>
      <c r="FS69" s="64"/>
      <c r="FT69" s="64"/>
      <c r="FU69" s="64"/>
      <c r="FV69" s="64"/>
      <c r="FW69" s="64"/>
      <c r="FX69" s="64"/>
      <c r="FY69" s="64"/>
      <c r="FZ69" s="64"/>
      <c r="GA69" s="64"/>
      <c r="GB69" s="64"/>
      <c r="GC69" s="64"/>
      <c r="GD69" s="64"/>
      <c r="GE69" s="64"/>
      <c r="GF69" s="64"/>
      <c r="GG69" s="64"/>
      <c r="GH69" s="64"/>
      <c r="GI69" s="64"/>
      <c r="GJ69" s="64"/>
      <c r="GK69" s="64"/>
      <c r="GL69" s="64"/>
      <c r="GM69" s="64"/>
      <c r="GN69" s="64"/>
      <c r="GO69" s="64"/>
      <c r="GP69" s="64"/>
      <c r="GQ69" s="64"/>
      <c r="GR69" s="64"/>
      <c r="GS69" s="64"/>
      <c r="GT69" s="64"/>
      <c r="GU69" s="64"/>
      <c r="GV69" s="64"/>
      <c r="GW69" s="64"/>
      <c r="GX69" s="64"/>
      <c r="GY69" s="64"/>
      <c r="GZ69" s="64"/>
      <c r="HA69" s="64"/>
      <c r="HB69" s="64"/>
      <c r="HC69" s="64"/>
      <c r="HD69" s="64"/>
      <c r="HE69" s="64"/>
      <c r="HF69" s="64"/>
      <c r="HG69" s="64"/>
      <c r="HH69" s="64"/>
      <c r="HI69" s="64"/>
      <c r="HJ69" s="64"/>
      <c r="HK69" s="64"/>
      <c r="HL69" s="64"/>
      <c r="HM69" s="64"/>
      <c r="HN69" s="64"/>
      <c r="HO69" s="64"/>
      <c r="HP69" s="64"/>
      <c r="HQ69" s="64"/>
      <c r="HR69" s="64"/>
      <c r="HS69" s="64"/>
      <c r="HT69" s="64"/>
      <c r="HU69" s="64"/>
      <c r="HV69" s="64"/>
      <c r="HW69" s="64"/>
      <c r="HX69" s="64"/>
      <c r="HY69" s="64"/>
      <c r="HZ69" s="64"/>
      <c r="IA69" s="64"/>
      <c r="IB69" s="64"/>
      <c r="IC69" s="64"/>
      <c r="ID69" s="64"/>
      <c r="IE69" s="64"/>
      <c r="IF69" s="64"/>
      <c r="IG69" s="64"/>
      <c r="IH69" s="64"/>
      <c r="II69" s="64"/>
      <c r="IJ69" s="64"/>
      <c r="IK69" s="64"/>
      <c r="IL69" s="64"/>
      <c r="IM69" s="64"/>
      <c r="IN69" s="64"/>
      <c r="IO69" s="64"/>
      <c r="IP69" s="64"/>
      <c r="IQ69" s="64"/>
      <c r="IR69" s="64"/>
      <c r="IS69" s="64"/>
      <c r="IT69" s="64"/>
      <c r="IU69" s="64"/>
      <c r="IV69" s="64"/>
    </row>
    <row r="70" spans="1:256" s="64" customFormat="1" ht="67.5" customHeight="1">
      <c r="A70" s="65"/>
      <c r="B70" s="66"/>
      <c r="C70" s="67"/>
      <c r="D70" s="115" t="s">
        <v>118</v>
      </c>
      <c r="E70" s="67"/>
      <c r="F70" s="73"/>
      <c r="G70" s="69"/>
      <c r="H70" s="69"/>
      <c r="I70" s="70"/>
    </row>
    <row r="71" spans="1:256" s="64" customFormat="1" ht="13.5" customHeight="1">
      <c r="A71" s="65">
        <v>12</v>
      </c>
      <c r="B71" s="66" t="s">
        <v>33</v>
      </c>
      <c r="C71" s="67">
        <v>612131111</v>
      </c>
      <c r="D71" s="67" t="s">
        <v>92</v>
      </c>
      <c r="E71" s="67" t="s">
        <v>20</v>
      </c>
      <c r="F71" s="97">
        <f>SUM(F73:F73)</f>
        <v>5.0920000000000005</v>
      </c>
      <c r="G71" s="282"/>
      <c r="H71" s="69">
        <f>F71*G71</f>
        <v>0</v>
      </c>
      <c r="I71" s="70" t="s">
        <v>169</v>
      </c>
      <c r="J71" s="71"/>
      <c r="K71" s="98"/>
    </row>
    <row r="72" spans="1:256" s="64" customFormat="1" ht="13.5" customHeight="1">
      <c r="A72" s="99"/>
      <c r="B72" s="92"/>
      <c r="C72" s="92"/>
      <c r="D72" s="72" t="s">
        <v>93</v>
      </c>
      <c r="E72" s="67"/>
      <c r="F72" s="73"/>
      <c r="G72" s="94"/>
      <c r="H72" s="94"/>
      <c r="I72" s="100"/>
      <c r="J72" s="71"/>
      <c r="N72" s="42"/>
    </row>
    <row r="73" spans="1:256" s="64" customFormat="1" ht="13.5" customHeight="1">
      <c r="A73" s="99"/>
      <c r="B73" s="92"/>
      <c r="C73" s="92"/>
      <c r="D73" s="72" t="s">
        <v>192</v>
      </c>
      <c r="E73" s="67"/>
      <c r="F73" s="73">
        <f>(1.52)*3.35</f>
        <v>5.0920000000000005</v>
      </c>
      <c r="G73" s="94"/>
      <c r="H73" s="94"/>
      <c r="I73" s="100"/>
      <c r="N73" s="42"/>
    </row>
    <row r="74" spans="1:256" s="64" customFormat="1" ht="13.5" customHeight="1">
      <c r="A74" s="65">
        <v>13</v>
      </c>
      <c r="B74" s="66" t="s">
        <v>33</v>
      </c>
      <c r="C74" s="67">
        <v>612142001</v>
      </c>
      <c r="D74" s="67" t="s">
        <v>117</v>
      </c>
      <c r="E74" s="67" t="s">
        <v>20</v>
      </c>
      <c r="F74" s="97">
        <f>SUM(F75:F75)</f>
        <v>8.4699999999999989</v>
      </c>
      <c r="G74" s="282"/>
      <c r="H74" s="69">
        <f>F74*G74</f>
        <v>0</v>
      </c>
      <c r="I74" s="70" t="s">
        <v>169</v>
      </c>
      <c r="J74" s="104"/>
      <c r="K74" s="98"/>
      <c r="L74" s="104"/>
    </row>
    <row r="75" spans="1:256" s="64" customFormat="1" ht="27" customHeight="1">
      <c r="A75" s="99"/>
      <c r="B75" s="92"/>
      <c r="C75" s="92"/>
      <c r="D75" s="72" t="s">
        <v>225</v>
      </c>
      <c r="E75" s="67"/>
      <c r="F75" s="73">
        <f>(19.66+2.81+3.01+3.22+5.18)*0.25</f>
        <v>8.4699999999999989</v>
      </c>
      <c r="G75" s="94"/>
      <c r="H75" s="94"/>
      <c r="I75" s="100"/>
      <c r="J75" s="116"/>
      <c r="L75" s="116"/>
      <c r="M75" s="116"/>
      <c r="N75" s="42"/>
    </row>
    <row r="76" spans="1:256" s="123" customFormat="1" ht="13.5" customHeight="1">
      <c r="A76" s="117">
        <v>14</v>
      </c>
      <c r="B76" s="118" t="s">
        <v>33</v>
      </c>
      <c r="C76" s="119">
        <v>612321121</v>
      </c>
      <c r="D76" s="119" t="s">
        <v>273</v>
      </c>
      <c r="E76" s="119" t="s">
        <v>20</v>
      </c>
      <c r="F76" s="120">
        <f>SUM(F78:F78)</f>
        <v>5.0920000000000005</v>
      </c>
      <c r="G76" s="284"/>
      <c r="H76" s="121">
        <f>F76*G76</f>
        <v>0</v>
      </c>
      <c r="I76" s="70" t="s">
        <v>169</v>
      </c>
      <c r="J76" s="77"/>
      <c r="K76" s="122"/>
      <c r="L76" s="122"/>
      <c r="M76" s="122"/>
      <c r="N76" s="122"/>
      <c r="O76" s="122"/>
      <c r="P76" s="122"/>
      <c r="Q76" s="122"/>
      <c r="R76" s="122"/>
    </row>
    <row r="77" spans="1:256" s="123" customFormat="1" ht="13.5" customHeight="1">
      <c r="A77" s="117"/>
      <c r="B77" s="118"/>
      <c r="C77" s="119"/>
      <c r="D77" s="113" t="s">
        <v>303</v>
      </c>
      <c r="E77" s="119"/>
      <c r="F77" s="120"/>
      <c r="G77" s="121"/>
      <c r="H77" s="121"/>
      <c r="I77" s="124"/>
      <c r="J77" s="77"/>
      <c r="K77" s="122"/>
      <c r="L77" s="122"/>
      <c r="M77" s="122"/>
      <c r="N77" s="122"/>
      <c r="O77" s="122"/>
      <c r="P77" s="122"/>
      <c r="Q77" s="122"/>
      <c r="R77" s="122"/>
    </row>
    <row r="78" spans="1:256" s="64" customFormat="1" ht="13.5" customHeight="1">
      <c r="A78" s="91"/>
      <c r="B78" s="57"/>
      <c r="C78" s="92"/>
      <c r="D78" s="113" t="s">
        <v>193</v>
      </c>
      <c r="E78" s="92"/>
      <c r="F78" s="109">
        <f>(1.52)*3.35</f>
        <v>5.0920000000000005</v>
      </c>
      <c r="G78" s="94"/>
      <c r="H78" s="94"/>
      <c r="I78" s="95"/>
      <c r="J78" s="71"/>
    </row>
    <row r="79" spans="1:256" s="123" customFormat="1" ht="13.5" customHeight="1">
      <c r="A79" s="117">
        <v>15</v>
      </c>
      <c r="B79" s="118" t="s">
        <v>33</v>
      </c>
      <c r="C79" s="119">
        <v>612321191</v>
      </c>
      <c r="D79" s="119" t="s">
        <v>94</v>
      </c>
      <c r="E79" s="119" t="s">
        <v>20</v>
      </c>
      <c r="F79" s="120">
        <f>SUM(F81:F81)</f>
        <v>10.184000000000001</v>
      </c>
      <c r="G79" s="284"/>
      <c r="H79" s="121">
        <f>F79*G79</f>
        <v>0</v>
      </c>
      <c r="I79" s="70" t="s">
        <v>169</v>
      </c>
      <c r="J79" s="77"/>
      <c r="K79" s="122"/>
      <c r="L79" s="122"/>
      <c r="M79" s="122"/>
      <c r="N79" s="122"/>
      <c r="O79" s="122"/>
      <c r="P79" s="122"/>
      <c r="Q79" s="122"/>
      <c r="R79" s="122"/>
    </row>
    <row r="80" spans="1:256" s="123" customFormat="1" ht="13.5" customHeight="1">
      <c r="A80" s="117"/>
      <c r="B80" s="118"/>
      <c r="C80" s="119"/>
      <c r="D80" s="113" t="s">
        <v>274</v>
      </c>
      <c r="E80" s="119"/>
      <c r="F80" s="120"/>
      <c r="G80" s="121"/>
      <c r="H80" s="121"/>
      <c r="I80" s="124"/>
      <c r="J80" s="77"/>
      <c r="K80" s="122"/>
      <c r="L80" s="122"/>
      <c r="M80" s="122"/>
      <c r="N80" s="122"/>
      <c r="O80" s="122"/>
      <c r="P80" s="122"/>
      <c r="Q80" s="122"/>
      <c r="R80" s="122"/>
    </row>
    <row r="81" spans="1:17" s="64" customFormat="1" ht="13.5" customHeight="1">
      <c r="A81" s="91"/>
      <c r="B81" s="57"/>
      <c r="C81" s="92"/>
      <c r="D81" s="113" t="s">
        <v>275</v>
      </c>
      <c r="E81" s="92"/>
      <c r="F81" s="109">
        <f>((1.52)*3.35)*2</f>
        <v>10.184000000000001</v>
      </c>
      <c r="G81" s="94"/>
      <c r="H81" s="94"/>
      <c r="I81" s="95"/>
      <c r="J81" s="71"/>
    </row>
    <row r="82" spans="1:17" s="64" customFormat="1" ht="13.5" customHeight="1">
      <c r="A82" s="65">
        <v>16</v>
      </c>
      <c r="B82" s="66" t="s">
        <v>33</v>
      </c>
      <c r="C82" s="67">
        <v>612325213</v>
      </c>
      <c r="D82" s="67" t="s">
        <v>272</v>
      </c>
      <c r="E82" s="67" t="s">
        <v>34</v>
      </c>
      <c r="F82" s="97">
        <f>SUM(F84:F86)</f>
        <v>5</v>
      </c>
      <c r="G82" s="282"/>
      <c r="H82" s="69">
        <f>F82*G82</f>
        <v>0</v>
      </c>
      <c r="I82" s="70" t="s">
        <v>169</v>
      </c>
      <c r="J82" s="125"/>
      <c r="K82" s="126"/>
      <c r="L82" s="126"/>
      <c r="M82" s="126"/>
      <c r="Q82" s="126"/>
    </row>
    <row r="83" spans="1:17" s="64" customFormat="1" ht="13.5" customHeight="1">
      <c r="A83" s="91"/>
      <c r="B83" s="57"/>
      <c r="C83" s="57"/>
      <c r="D83" s="127" t="s">
        <v>271</v>
      </c>
      <c r="E83" s="57"/>
      <c r="F83" s="73"/>
      <c r="G83" s="60"/>
      <c r="H83" s="60"/>
      <c r="I83" s="95"/>
      <c r="J83" s="128"/>
      <c r="N83" s="42"/>
    </row>
    <row r="84" spans="1:17" s="64" customFormat="1" ht="13.5" customHeight="1">
      <c r="A84" s="99"/>
      <c r="B84" s="92"/>
      <c r="C84" s="92"/>
      <c r="D84" s="72" t="s">
        <v>90</v>
      </c>
      <c r="E84" s="67"/>
      <c r="F84" s="73">
        <f>2</f>
        <v>2</v>
      </c>
      <c r="G84" s="94"/>
      <c r="H84" s="94"/>
      <c r="I84" s="100"/>
      <c r="N84" s="42"/>
    </row>
    <row r="85" spans="1:17" s="64" customFormat="1" ht="13.5" customHeight="1">
      <c r="A85" s="99"/>
      <c r="B85" s="92"/>
      <c r="C85" s="92"/>
      <c r="D85" s="72" t="s">
        <v>96</v>
      </c>
      <c r="E85" s="67"/>
      <c r="F85" s="73">
        <f>2</f>
        <v>2</v>
      </c>
      <c r="G85" s="94"/>
      <c r="H85" s="94"/>
      <c r="I85" s="100"/>
      <c r="N85" s="42"/>
    </row>
    <row r="86" spans="1:17" s="64" customFormat="1" ht="13.5" customHeight="1">
      <c r="A86" s="99"/>
      <c r="B86" s="92"/>
      <c r="C86" s="92"/>
      <c r="D86" s="72" t="s">
        <v>98</v>
      </c>
      <c r="E86" s="67"/>
      <c r="F86" s="73">
        <f>1</f>
        <v>1</v>
      </c>
      <c r="G86" s="94"/>
      <c r="H86" s="94"/>
      <c r="I86" s="100"/>
      <c r="N86" s="42"/>
    </row>
    <row r="87" spans="1:17" s="64" customFormat="1" ht="27" customHeight="1">
      <c r="A87" s="99"/>
      <c r="B87" s="92"/>
      <c r="C87" s="92"/>
      <c r="D87" s="72" t="s">
        <v>276</v>
      </c>
      <c r="E87" s="67"/>
      <c r="F87" s="73"/>
      <c r="G87" s="94"/>
      <c r="H87" s="94"/>
      <c r="I87" s="100"/>
      <c r="N87" s="42"/>
    </row>
    <row r="88" spans="1:17" s="64" customFormat="1" ht="13.5" customHeight="1">
      <c r="A88" s="65">
        <v>17</v>
      </c>
      <c r="B88" s="66" t="s">
        <v>33</v>
      </c>
      <c r="C88" s="67">
        <v>612325215</v>
      </c>
      <c r="D88" s="67" t="s">
        <v>270</v>
      </c>
      <c r="E88" s="67" t="s">
        <v>34</v>
      </c>
      <c r="F88" s="97">
        <f>SUM(F90:F94)</f>
        <v>12</v>
      </c>
      <c r="G88" s="282"/>
      <c r="H88" s="69">
        <f>F88*G88</f>
        <v>0</v>
      </c>
      <c r="I88" s="70" t="s">
        <v>169</v>
      </c>
      <c r="J88" s="125"/>
      <c r="K88" s="126"/>
      <c r="L88" s="126"/>
      <c r="M88" s="126"/>
      <c r="Q88" s="126"/>
    </row>
    <row r="89" spans="1:17" s="64" customFormat="1" ht="13.5" customHeight="1">
      <c r="A89" s="91"/>
      <c r="B89" s="57"/>
      <c r="C89" s="57"/>
      <c r="D89" s="127" t="s">
        <v>271</v>
      </c>
      <c r="E89" s="57"/>
      <c r="F89" s="73"/>
      <c r="G89" s="60"/>
      <c r="H89" s="60"/>
      <c r="I89" s="95"/>
      <c r="J89" s="128"/>
      <c r="N89" s="42"/>
    </row>
    <row r="90" spans="1:17" s="64" customFormat="1" ht="13.5" customHeight="1">
      <c r="A90" s="99"/>
      <c r="B90" s="92"/>
      <c r="C90" s="92"/>
      <c r="D90" s="72" t="s">
        <v>190</v>
      </c>
      <c r="E90" s="67"/>
      <c r="F90" s="73">
        <f>3</f>
        <v>3</v>
      </c>
      <c r="G90" s="94"/>
      <c r="H90" s="94"/>
      <c r="I90" s="100"/>
      <c r="N90" s="42"/>
    </row>
    <row r="91" spans="1:17" s="64" customFormat="1" ht="13.5" customHeight="1">
      <c r="A91" s="99"/>
      <c r="B91" s="92"/>
      <c r="C91" s="92"/>
      <c r="D91" s="72" t="s">
        <v>191</v>
      </c>
      <c r="E91" s="67"/>
      <c r="F91" s="73">
        <f>5</f>
        <v>5</v>
      </c>
      <c r="G91" s="94"/>
      <c r="H91" s="94"/>
      <c r="I91" s="100"/>
      <c r="N91" s="42"/>
    </row>
    <row r="92" spans="1:17" s="64" customFormat="1" ht="13.5" customHeight="1">
      <c r="A92" s="99"/>
      <c r="B92" s="92"/>
      <c r="C92" s="92"/>
      <c r="D92" s="72" t="s">
        <v>91</v>
      </c>
      <c r="E92" s="67"/>
      <c r="F92" s="73">
        <f>1</f>
        <v>1</v>
      </c>
      <c r="G92" s="94"/>
      <c r="H92" s="94"/>
      <c r="I92" s="100"/>
      <c r="N92" s="42"/>
    </row>
    <row r="93" spans="1:17" s="64" customFormat="1" ht="13.5" customHeight="1">
      <c r="A93" s="99"/>
      <c r="B93" s="92"/>
      <c r="C93" s="92"/>
      <c r="D93" s="72" t="s">
        <v>97</v>
      </c>
      <c r="E93" s="67"/>
      <c r="F93" s="73">
        <f>1</f>
        <v>1</v>
      </c>
      <c r="G93" s="94"/>
      <c r="H93" s="94"/>
      <c r="I93" s="100"/>
      <c r="N93" s="42"/>
    </row>
    <row r="94" spans="1:17" s="64" customFormat="1" ht="13.5" customHeight="1">
      <c r="A94" s="99"/>
      <c r="B94" s="92"/>
      <c r="C94" s="92"/>
      <c r="D94" s="72" t="s">
        <v>99</v>
      </c>
      <c r="E94" s="67"/>
      <c r="F94" s="73">
        <f>2</f>
        <v>2</v>
      </c>
      <c r="G94" s="94"/>
      <c r="H94" s="94"/>
      <c r="I94" s="100"/>
      <c r="N94" s="42"/>
    </row>
    <row r="95" spans="1:17" s="64" customFormat="1" ht="27" customHeight="1">
      <c r="A95" s="99"/>
      <c r="B95" s="92"/>
      <c r="C95" s="92"/>
      <c r="D95" s="72" t="s">
        <v>276</v>
      </c>
      <c r="E95" s="67"/>
      <c r="F95" s="73"/>
      <c r="G95" s="94"/>
      <c r="H95" s="94"/>
      <c r="I95" s="100"/>
      <c r="N95" s="42"/>
    </row>
    <row r="96" spans="1:17" ht="13.5" customHeight="1">
      <c r="A96" s="65">
        <v>18</v>
      </c>
      <c r="B96" s="66" t="s">
        <v>33</v>
      </c>
      <c r="C96" s="67" t="s">
        <v>116</v>
      </c>
      <c r="D96" s="67" t="s">
        <v>231</v>
      </c>
      <c r="E96" s="67" t="s">
        <v>31</v>
      </c>
      <c r="F96" s="97">
        <f>SUM(F98:F99)</f>
        <v>37.443000000000005</v>
      </c>
      <c r="G96" s="282"/>
      <c r="H96" s="69">
        <f>F96*G96</f>
        <v>0</v>
      </c>
      <c r="I96" s="70" t="s">
        <v>172</v>
      </c>
      <c r="M96" s="96"/>
      <c r="N96" s="96"/>
      <c r="O96" s="96"/>
      <c r="P96" s="129"/>
    </row>
    <row r="97" spans="1:256" ht="13.5" customHeight="1">
      <c r="A97" s="65"/>
      <c r="B97" s="67"/>
      <c r="C97" s="67"/>
      <c r="D97" s="72" t="s">
        <v>232</v>
      </c>
      <c r="E97" s="67"/>
      <c r="F97" s="73"/>
      <c r="G97" s="69"/>
      <c r="H97" s="69"/>
      <c r="I97" s="70"/>
      <c r="K97" s="96"/>
      <c r="L97" s="96"/>
      <c r="M97" s="96"/>
      <c r="O97" s="96"/>
      <c r="P97" s="129"/>
    </row>
    <row r="98" spans="1:256" ht="13.5" customHeight="1">
      <c r="A98" s="65"/>
      <c r="B98" s="67"/>
      <c r="C98" s="67"/>
      <c r="D98" s="72" t="s">
        <v>230</v>
      </c>
      <c r="E98" s="67"/>
      <c r="F98" s="73">
        <f>(3.86*(1)+3.35*(8))*1.05</f>
        <v>32.193000000000005</v>
      </c>
      <c r="G98" s="69"/>
      <c r="H98" s="69"/>
      <c r="I98" s="70"/>
      <c r="J98" s="130"/>
      <c r="K98" s="96"/>
      <c r="L98" s="96"/>
      <c r="M98" s="96"/>
      <c r="N98" s="96"/>
      <c r="O98" s="96"/>
      <c r="P98" s="96"/>
    </row>
    <row r="99" spans="1:256" ht="13.5" customHeight="1">
      <c r="A99" s="65"/>
      <c r="B99" s="67"/>
      <c r="C99" s="67"/>
      <c r="D99" s="72" t="s">
        <v>267</v>
      </c>
      <c r="E99" s="67"/>
      <c r="F99" s="73">
        <f>(5)*1.05</f>
        <v>5.25</v>
      </c>
      <c r="G99" s="69"/>
      <c r="H99" s="69"/>
      <c r="I99" s="70"/>
      <c r="J99" s="130"/>
      <c r="K99" s="96"/>
      <c r="L99" s="96"/>
      <c r="M99" s="96"/>
      <c r="N99" s="96"/>
      <c r="O99" s="96"/>
      <c r="P99" s="96"/>
    </row>
    <row r="100" spans="1:256" ht="13.5" customHeight="1">
      <c r="A100" s="65"/>
      <c r="B100" s="67"/>
      <c r="C100" s="67"/>
      <c r="D100" s="72" t="s">
        <v>233</v>
      </c>
      <c r="E100" s="67"/>
      <c r="F100" s="73"/>
      <c r="G100" s="69"/>
      <c r="H100" s="69"/>
      <c r="I100" s="70"/>
      <c r="J100" s="130"/>
      <c r="K100" s="96"/>
      <c r="L100" s="96"/>
      <c r="M100" s="96"/>
      <c r="N100" s="96"/>
      <c r="O100" s="96"/>
      <c r="P100" s="96"/>
    </row>
    <row r="101" spans="1:256" s="64" customFormat="1" ht="27" customHeight="1">
      <c r="A101" s="65">
        <v>19</v>
      </c>
      <c r="B101" s="66" t="s">
        <v>33</v>
      </c>
      <c r="C101" s="67" t="s">
        <v>147</v>
      </c>
      <c r="D101" s="67" t="s">
        <v>145</v>
      </c>
      <c r="E101" s="67" t="s">
        <v>20</v>
      </c>
      <c r="F101" s="68">
        <f>SUM(F103:F107)</f>
        <v>2.1802000000000001</v>
      </c>
      <c r="G101" s="282"/>
      <c r="H101" s="69">
        <f>F101*G101</f>
        <v>0</v>
      </c>
      <c r="I101" s="70" t="s">
        <v>172</v>
      </c>
      <c r="J101" s="104"/>
    </row>
    <row r="102" spans="1:256" s="64" customFormat="1" ht="40.5" customHeight="1">
      <c r="A102" s="65"/>
      <c r="B102" s="66"/>
      <c r="C102" s="67"/>
      <c r="D102" s="72" t="s">
        <v>146</v>
      </c>
      <c r="E102" s="67"/>
      <c r="F102" s="131"/>
      <c r="G102" s="69"/>
      <c r="H102" s="69"/>
      <c r="I102" s="70"/>
      <c r="J102" s="104"/>
    </row>
    <row r="103" spans="1:256" s="137" customFormat="1" ht="27" customHeight="1">
      <c r="A103" s="65"/>
      <c r="B103" s="67"/>
      <c r="C103" s="67"/>
      <c r="D103" s="72" t="s">
        <v>262</v>
      </c>
      <c r="E103" s="67"/>
      <c r="F103" s="73">
        <f>((0.45+0.39+0.24+0.26)*0.2)*1.1</f>
        <v>0.29480000000000006</v>
      </c>
      <c r="G103" s="69"/>
      <c r="H103" s="69"/>
      <c r="I103" s="70"/>
      <c r="J103" s="132"/>
      <c r="K103" s="133"/>
      <c r="L103" s="134"/>
      <c r="M103" s="135"/>
      <c r="N103" s="135"/>
      <c r="O103" s="134"/>
      <c r="P103" s="64"/>
      <c r="Q103" s="64"/>
      <c r="R103" s="136"/>
    </row>
    <row r="104" spans="1:256" s="137" customFormat="1" ht="27" customHeight="1">
      <c r="A104" s="65"/>
      <c r="B104" s="67"/>
      <c r="C104" s="67"/>
      <c r="D104" s="72" t="s">
        <v>263</v>
      </c>
      <c r="E104" s="67"/>
      <c r="F104" s="73">
        <f>((0.35+0.35+0.4+0.47+0.54+0.35+0.5+0.25+0.38+1.14+1.14)*0.2)*1.1</f>
        <v>1.2914000000000003</v>
      </c>
      <c r="G104" s="69"/>
      <c r="H104" s="69"/>
      <c r="I104" s="70"/>
      <c r="J104" s="132"/>
      <c r="K104" s="133"/>
      <c r="L104" s="134"/>
      <c r="M104" s="135"/>
      <c r="N104" s="135"/>
      <c r="O104" s="134"/>
      <c r="P104" s="64"/>
      <c r="Q104" s="64"/>
      <c r="R104" s="136"/>
    </row>
    <row r="105" spans="1:256" s="137" customFormat="1" ht="27" customHeight="1">
      <c r="A105" s="65"/>
      <c r="B105" s="67"/>
      <c r="C105" s="67"/>
      <c r="D105" s="72" t="s">
        <v>264</v>
      </c>
      <c r="E105" s="67"/>
      <c r="F105" s="73">
        <f>((0.21+0.25+0.38)*0.2)*1.1</f>
        <v>0.18480000000000002</v>
      </c>
      <c r="G105" s="69"/>
      <c r="H105" s="69"/>
      <c r="I105" s="70"/>
      <c r="J105" s="132"/>
      <c r="K105" s="133"/>
      <c r="L105" s="134"/>
      <c r="M105" s="135"/>
      <c r="N105" s="135"/>
      <c r="O105" s="134"/>
      <c r="P105" s="64"/>
      <c r="Q105" s="64"/>
      <c r="R105" s="136"/>
    </row>
    <row r="106" spans="1:256" s="137" customFormat="1" ht="27" customHeight="1">
      <c r="A106" s="65"/>
      <c r="B106" s="67"/>
      <c r="C106" s="67"/>
      <c r="D106" s="72" t="s">
        <v>265</v>
      </c>
      <c r="E106" s="67"/>
      <c r="F106" s="73">
        <f>((0.4+0.24+0.26)*0.2)*1.1</f>
        <v>0.19800000000000004</v>
      </c>
      <c r="G106" s="69"/>
      <c r="H106" s="69"/>
      <c r="I106" s="70"/>
      <c r="J106" s="132"/>
      <c r="K106" s="133"/>
      <c r="L106" s="134"/>
      <c r="M106" s="135"/>
      <c r="N106" s="135"/>
      <c r="O106" s="134"/>
      <c r="P106" s="64"/>
      <c r="Q106" s="64"/>
      <c r="R106" s="136"/>
    </row>
    <row r="107" spans="1:256" s="137" customFormat="1" ht="27" customHeight="1">
      <c r="A107" s="65"/>
      <c r="B107" s="67"/>
      <c r="C107" s="67"/>
      <c r="D107" s="72" t="s">
        <v>266</v>
      </c>
      <c r="E107" s="67"/>
      <c r="F107" s="73">
        <f>((0.39+0.26+0.31)*0.2)*1.1</f>
        <v>0.21120000000000003</v>
      </c>
      <c r="G107" s="69"/>
      <c r="H107" s="69"/>
      <c r="I107" s="70"/>
      <c r="J107" s="132"/>
      <c r="K107" s="133"/>
      <c r="L107" s="134"/>
      <c r="M107" s="135"/>
      <c r="N107" s="135"/>
      <c r="O107" s="134"/>
      <c r="P107" s="64"/>
      <c r="Q107" s="64"/>
      <c r="R107" s="136"/>
    </row>
    <row r="108" spans="1:256" s="64" customFormat="1" ht="67.5" customHeight="1">
      <c r="A108" s="65"/>
      <c r="B108" s="66"/>
      <c r="C108" s="67"/>
      <c r="D108" s="72" t="s">
        <v>132</v>
      </c>
      <c r="E108" s="67"/>
      <c r="F108" s="68"/>
      <c r="G108" s="69"/>
      <c r="H108" s="69"/>
      <c r="I108" s="70"/>
      <c r="J108" s="138"/>
      <c r="L108" s="9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  <c r="DO108"/>
      <c r="DP108"/>
      <c r="DQ108"/>
      <c r="DR108"/>
      <c r="DS108"/>
      <c r="DT108"/>
      <c r="DU108"/>
      <c r="DV108"/>
      <c r="DW108"/>
      <c r="DX108"/>
      <c r="DY108"/>
      <c r="DZ108"/>
      <c r="EA108"/>
      <c r="EB108"/>
      <c r="EC108"/>
      <c r="ED108"/>
      <c r="EE108"/>
      <c r="EF108"/>
      <c r="EG108"/>
      <c r="EH108"/>
      <c r="EI108"/>
      <c r="EJ108"/>
      <c r="EK108"/>
      <c r="EL108"/>
      <c r="EM108"/>
      <c r="EN108"/>
      <c r="EO108"/>
      <c r="EP108"/>
      <c r="EQ108"/>
      <c r="ER108"/>
      <c r="ES108"/>
      <c r="ET108"/>
      <c r="EU108"/>
      <c r="EV108"/>
      <c r="EW108"/>
      <c r="EX108"/>
      <c r="EY108"/>
      <c r="EZ108"/>
      <c r="FA108"/>
      <c r="FB108"/>
      <c r="FC108"/>
      <c r="FD108"/>
      <c r="FE108"/>
      <c r="FF108"/>
      <c r="FG108"/>
      <c r="FH108"/>
      <c r="FI108"/>
      <c r="FJ108"/>
      <c r="FK108"/>
      <c r="FL108"/>
      <c r="FM108"/>
      <c r="FN108"/>
      <c r="FO108"/>
      <c r="FP108"/>
      <c r="FQ108"/>
      <c r="FR108"/>
      <c r="FS108"/>
      <c r="FT108"/>
      <c r="FU108"/>
      <c r="FV108"/>
      <c r="FW108"/>
      <c r="FX108"/>
      <c r="FY108"/>
      <c r="FZ108"/>
      <c r="GA108"/>
      <c r="GB108"/>
      <c r="GC108"/>
      <c r="GD108"/>
      <c r="GE108"/>
      <c r="GF108"/>
      <c r="GG108"/>
      <c r="GH108"/>
      <c r="GI108"/>
      <c r="GJ108"/>
      <c r="GK108"/>
      <c r="GL108"/>
      <c r="GM108"/>
      <c r="GN108"/>
      <c r="GO108"/>
      <c r="GP108"/>
      <c r="GQ108"/>
      <c r="GR108"/>
      <c r="GS108"/>
      <c r="GT108"/>
      <c r="GU108"/>
      <c r="GV108"/>
      <c r="GW108"/>
      <c r="GX108"/>
      <c r="GY108"/>
      <c r="GZ108"/>
      <c r="HA108"/>
      <c r="HB108"/>
      <c r="HC108"/>
      <c r="HD108"/>
      <c r="HE108"/>
      <c r="HF108"/>
      <c r="HG108"/>
      <c r="HH108"/>
      <c r="HI108"/>
      <c r="HJ108"/>
      <c r="HK108"/>
      <c r="HL108"/>
      <c r="HM108"/>
      <c r="HN108"/>
      <c r="HO108"/>
      <c r="HP108"/>
      <c r="HQ108"/>
      <c r="HR108"/>
      <c r="HS108"/>
      <c r="HT108"/>
      <c r="HU108"/>
      <c r="HV108"/>
      <c r="HW108"/>
      <c r="HX108"/>
      <c r="HY108"/>
      <c r="HZ108"/>
      <c r="IA108"/>
      <c r="IB108"/>
      <c r="IC108"/>
      <c r="ID108"/>
      <c r="IE108"/>
      <c r="IF108"/>
      <c r="IG108"/>
      <c r="IH108"/>
      <c r="II108"/>
      <c r="IJ108"/>
      <c r="IK108"/>
      <c r="IL108"/>
      <c r="IM108"/>
      <c r="IN108"/>
      <c r="IO108"/>
      <c r="IP108"/>
      <c r="IQ108"/>
      <c r="IR108"/>
      <c r="IS108"/>
      <c r="IT108"/>
      <c r="IU108"/>
      <c r="IV108"/>
    </row>
    <row r="109" spans="1:256" s="64" customFormat="1" ht="67.5" customHeight="1">
      <c r="A109" s="139"/>
      <c r="B109" s="140"/>
      <c r="C109" s="141"/>
      <c r="D109" s="115" t="s">
        <v>118</v>
      </c>
      <c r="E109" s="72"/>
      <c r="G109" s="142"/>
      <c r="H109" s="69"/>
      <c r="I109" s="95"/>
      <c r="J109" s="137"/>
      <c r="K109" s="96"/>
      <c r="L109" s="96"/>
      <c r="M109" s="96"/>
      <c r="N109" s="96"/>
      <c r="O109" s="96"/>
      <c r="P109" s="96"/>
      <c r="Q109" s="137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  <c r="DX109" s="42"/>
      <c r="DY109" s="42"/>
      <c r="DZ109" s="42"/>
      <c r="EA109" s="42"/>
      <c r="EB109" s="42"/>
      <c r="EC109" s="42"/>
      <c r="ED109" s="42"/>
      <c r="EE109" s="42"/>
      <c r="EF109" s="42"/>
      <c r="EG109" s="42"/>
      <c r="EH109" s="42"/>
      <c r="EI109" s="42"/>
      <c r="EJ109" s="42"/>
      <c r="EK109" s="42"/>
      <c r="EL109" s="42"/>
      <c r="EM109" s="42"/>
      <c r="EN109" s="42"/>
      <c r="EO109" s="42"/>
      <c r="EP109" s="42"/>
      <c r="EQ109" s="42"/>
      <c r="ER109" s="42"/>
      <c r="ES109" s="42"/>
      <c r="ET109" s="42"/>
      <c r="EU109" s="42"/>
      <c r="EV109" s="42"/>
      <c r="EW109" s="42"/>
      <c r="EX109" s="42"/>
      <c r="EY109" s="42"/>
      <c r="EZ109" s="42"/>
      <c r="FA109" s="42"/>
      <c r="FB109" s="42"/>
      <c r="FC109" s="42"/>
      <c r="FD109" s="42"/>
      <c r="FE109" s="42"/>
      <c r="FF109" s="42"/>
      <c r="FG109" s="42"/>
      <c r="FH109" s="42"/>
      <c r="FI109" s="42"/>
      <c r="FJ109" s="42"/>
      <c r="FK109" s="42"/>
      <c r="FL109" s="42"/>
      <c r="FM109" s="42"/>
      <c r="FN109" s="42"/>
      <c r="FO109" s="42"/>
      <c r="FP109" s="42"/>
      <c r="FQ109" s="42"/>
      <c r="FR109" s="42"/>
      <c r="FS109" s="42"/>
      <c r="FT109" s="42"/>
      <c r="FU109" s="42"/>
      <c r="FV109" s="42"/>
      <c r="FW109" s="42"/>
      <c r="FX109" s="42"/>
      <c r="FY109" s="42"/>
      <c r="FZ109" s="42"/>
      <c r="GA109" s="42"/>
      <c r="GB109" s="42"/>
      <c r="GC109" s="42"/>
      <c r="GD109" s="42"/>
      <c r="GE109" s="42"/>
      <c r="GF109" s="42"/>
      <c r="GG109" s="42"/>
      <c r="GH109" s="42"/>
      <c r="GI109" s="42"/>
      <c r="GJ109" s="42"/>
      <c r="GK109" s="42"/>
      <c r="GL109" s="42"/>
      <c r="GM109" s="42"/>
      <c r="GN109" s="42"/>
      <c r="GO109" s="42"/>
      <c r="GP109" s="42"/>
      <c r="GQ109" s="42"/>
      <c r="GR109" s="42"/>
      <c r="GS109" s="42"/>
      <c r="GT109" s="42"/>
      <c r="GU109" s="42"/>
      <c r="GV109" s="42"/>
      <c r="GW109" s="42"/>
      <c r="GX109" s="42"/>
      <c r="GY109" s="42"/>
      <c r="GZ109" s="42"/>
      <c r="HA109" s="42"/>
      <c r="HB109" s="42"/>
      <c r="HC109" s="42"/>
      <c r="HD109" s="42"/>
      <c r="HE109" s="42"/>
      <c r="HF109" s="42"/>
      <c r="HG109" s="42"/>
      <c r="HH109" s="42"/>
      <c r="HI109" s="42"/>
      <c r="HJ109" s="42"/>
      <c r="HK109" s="42"/>
      <c r="HL109" s="42"/>
      <c r="HM109" s="42"/>
      <c r="HN109" s="42"/>
      <c r="HO109" s="42"/>
      <c r="HP109" s="42"/>
      <c r="HQ109" s="42"/>
      <c r="HR109" s="42"/>
      <c r="HS109" s="42"/>
      <c r="HT109" s="42"/>
      <c r="HU109" s="42"/>
      <c r="HV109" s="42"/>
      <c r="HW109" s="42"/>
      <c r="HX109" s="42"/>
      <c r="HY109" s="42"/>
      <c r="HZ109" s="42"/>
      <c r="IA109" s="42"/>
      <c r="IB109" s="42"/>
      <c r="IC109" s="42"/>
      <c r="ID109" s="42"/>
      <c r="IE109" s="42"/>
      <c r="IF109" s="42"/>
      <c r="IG109" s="42"/>
      <c r="IH109" s="42"/>
      <c r="II109" s="42"/>
      <c r="IJ109" s="42"/>
      <c r="IK109" s="42"/>
      <c r="IL109" s="42"/>
      <c r="IM109" s="42"/>
      <c r="IN109" s="42"/>
      <c r="IO109" s="42"/>
      <c r="IP109" s="42"/>
      <c r="IQ109" s="42"/>
      <c r="IR109" s="42"/>
      <c r="IS109" s="42"/>
      <c r="IT109" s="42"/>
      <c r="IU109" s="42"/>
      <c r="IV109" s="42"/>
    </row>
    <row r="110" spans="1:256" s="64" customFormat="1" ht="13.5" customHeight="1">
      <c r="A110" s="91"/>
      <c r="B110" s="57"/>
      <c r="C110" s="57" t="s">
        <v>29</v>
      </c>
      <c r="D110" s="57" t="s">
        <v>23</v>
      </c>
      <c r="E110" s="57"/>
      <c r="F110" s="143"/>
      <c r="G110" s="60"/>
      <c r="H110" s="60">
        <f>SUM(H111:H146,H151)</f>
        <v>0</v>
      </c>
      <c r="I110" s="95"/>
    </row>
    <row r="111" spans="1:256" s="149" customFormat="1" ht="40.5" customHeight="1">
      <c r="A111" s="144">
        <v>20</v>
      </c>
      <c r="B111" s="145" t="s">
        <v>39</v>
      </c>
      <c r="C111" s="146">
        <v>949101111</v>
      </c>
      <c r="D111" s="81" t="s">
        <v>40</v>
      </c>
      <c r="E111" s="81" t="s">
        <v>20</v>
      </c>
      <c r="F111" s="147">
        <f>SUM(F114:F122)</f>
        <v>112.5</v>
      </c>
      <c r="G111" s="303" t="s">
        <v>261</v>
      </c>
      <c r="H111" s="304"/>
      <c r="I111" s="88" t="s">
        <v>169</v>
      </c>
      <c r="J111" s="148"/>
    </row>
    <row r="112" spans="1:256" s="149" customFormat="1" ht="13.5" customHeight="1">
      <c r="A112" s="144"/>
      <c r="B112" s="145"/>
      <c r="C112" s="146"/>
      <c r="D112" s="150" t="s">
        <v>256</v>
      </c>
      <c r="E112" s="81"/>
      <c r="F112" s="147"/>
      <c r="G112" s="84"/>
      <c r="H112" s="84"/>
      <c r="I112" s="88"/>
      <c r="J112" s="148"/>
    </row>
    <row r="113" spans="1:10" s="149" customFormat="1" ht="27" customHeight="1">
      <c r="A113" s="144"/>
      <c r="B113" s="145"/>
      <c r="C113" s="146"/>
      <c r="D113" s="150" t="s">
        <v>234</v>
      </c>
      <c r="E113" s="81"/>
      <c r="F113" s="147"/>
      <c r="G113" s="84"/>
      <c r="H113" s="84"/>
      <c r="I113" s="88"/>
      <c r="J113" s="148"/>
    </row>
    <row r="114" spans="1:10" s="149" customFormat="1" ht="13.5" customHeight="1">
      <c r="A114" s="144"/>
      <c r="B114" s="145"/>
      <c r="C114" s="146"/>
      <c r="D114" s="150" t="s">
        <v>235</v>
      </c>
      <c r="E114" s="81"/>
      <c r="F114" s="105">
        <f>((3)*2)</f>
        <v>6</v>
      </c>
      <c r="G114" s="84"/>
      <c r="H114" s="84"/>
      <c r="I114" s="88"/>
      <c r="J114" s="151"/>
    </row>
    <row r="115" spans="1:10" s="149" customFormat="1" ht="13.5" customHeight="1">
      <c r="A115" s="144"/>
      <c r="B115" s="145"/>
      <c r="C115" s="146"/>
      <c r="D115" s="150" t="s">
        <v>236</v>
      </c>
      <c r="E115" s="81"/>
      <c r="F115" s="105">
        <f>((3)*3)</f>
        <v>9</v>
      </c>
      <c r="G115" s="84"/>
      <c r="H115" s="84"/>
      <c r="I115" s="88"/>
      <c r="J115" s="151"/>
    </row>
    <row r="116" spans="1:10" s="149" customFormat="1" ht="13.5" customHeight="1">
      <c r="A116" s="144"/>
      <c r="B116" s="145"/>
      <c r="C116" s="146"/>
      <c r="D116" s="150" t="s">
        <v>237</v>
      </c>
      <c r="E116" s="81"/>
      <c r="F116" s="105">
        <f>((3)*3)</f>
        <v>9</v>
      </c>
      <c r="G116" s="84"/>
      <c r="H116" s="84"/>
      <c r="I116" s="88"/>
      <c r="J116" s="151"/>
    </row>
    <row r="117" spans="1:10" s="149" customFormat="1" ht="13.5" customHeight="1">
      <c r="A117" s="144"/>
      <c r="B117" s="145"/>
      <c r="C117" s="146"/>
      <c r="D117" s="150" t="s">
        <v>257</v>
      </c>
      <c r="E117" s="81"/>
      <c r="F117" s="105">
        <f>((3)*3)</f>
        <v>9</v>
      </c>
      <c r="G117" s="84"/>
      <c r="H117" s="84"/>
      <c r="I117" s="88"/>
      <c r="J117" s="151"/>
    </row>
    <row r="118" spans="1:10" s="149" customFormat="1" ht="13.5" customHeight="1">
      <c r="A118" s="144"/>
      <c r="B118" s="145"/>
      <c r="C118" s="146"/>
      <c r="D118" s="150" t="s">
        <v>238</v>
      </c>
      <c r="E118" s="81"/>
      <c r="F118" s="105">
        <f>((3)*3)</f>
        <v>9</v>
      </c>
      <c r="G118" s="84"/>
      <c r="H118" s="84"/>
      <c r="I118" s="88"/>
      <c r="J118" s="151"/>
    </row>
    <row r="119" spans="1:10" s="149" customFormat="1" ht="13.5" customHeight="1">
      <c r="A119" s="144"/>
      <c r="B119" s="145"/>
      <c r="C119" s="146"/>
      <c r="D119" s="150" t="s">
        <v>239</v>
      </c>
      <c r="E119" s="81"/>
      <c r="F119" s="105">
        <f>((3)*3)</f>
        <v>9</v>
      </c>
      <c r="G119" s="84"/>
      <c r="H119" s="84"/>
      <c r="I119" s="88"/>
      <c r="J119" s="151"/>
    </row>
    <row r="120" spans="1:10" s="64" customFormat="1" ht="13.5" customHeight="1">
      <c r="A120" s="56"/>
      <c r="B120" s="57"/>
      <c r="C120" s="57"/>
      <c r="D120" s="72" t="s">
        <v>179</v>
      </c>
      <c r="E120" s="101"/>
      <c r="F120" s="102"/>
      <c r="G120" s="103"/>
      <c r="H120" s="103"/>
      <c r="I120" s="74"/>
      <c r="J120" s="152"/>
    </row>
    <row r="121" spans="1:10" s="64" customFormat="1" ht="13.5" customHeight="1">
      <c r="A121" s="56"/>
      <c r="B121" s="57"/>
      <c r="C121" s="57"/>
      <c r="D121" s="72" t="s">
        <v>240</v>
      </c>
      <c r="E121" s="81"/>
      <c r="F121" s="105">
        <f>(11.81+4.87+6.72)</f>
        <v>23.4</v>
      </c>
      <c r="G121" s="103"/>
      <c r="H121" s="103"/>
      <c r="I121" s="74"/>
      <c r="J121" s="152"/>
    </row>
    <row r="122" spans="1:10" s="64" customFormat="1" ht="13.5" customHeight="1">
      <c r="A122" s="56"/>
      <c r="B122" s="57"/>
      <c r="C122" s="57"/>
      <c r="D122" s="72" t="s">
        <v>241</v>
      </c>
      <c r="E122" s="81"/>
      <c r="F122" s="105">
        <f>(20.03+18.07)</f>
        <v>38.1</v>
      </c>
      <c r="G122" s="103"/>
      <c r="H122" s="103"/>
      <c r="I122" s="74"/>
      <c r="J122" s="152"/>
    </row>
    <row r="123" spans="1:10" s="86" customFormat="1" ht="13.5" customHeight="1">
      <c r="A123" s="153"/>
      <c r="B123" s="154"/>
      <c r="C123" s="154"/>
      <c r="D123" s="150" t="s">
        <v>41</v>
      </c>
      <c r="E123" s="154"/>
      <c r="F123" s="105"/>
      <c r="G123" s="155"/>
      <c r="H123" s="84"/>
      <c r="I123" s="156"/>
      <c r="J123" s="157"/>
    </row>
    <row r="124" spans="1:10" s="64" customFormat="1" ht="40.5" customHeight="1">
      <c r="A124" s="158">
        <v>21</v>
      </c>
      <c r="B124" s="66" t="s">
        <v>39</v>
      </c>
      <c r="C124" s="67">
        <v>952901111</v>
      </c>
      <c r="D124" s="67" t="s">
        <v>61</v>
      </c>
      <c r="E124" s="67" t="s">
        <v>20</v>
      </c>
      <c r="F124" s="68">
        <f>SUM(F127:F136)</f>
        <v>142.5</v>
      </c>
      <c r="G124" s="303" t="s">
        <v>261</v>
      </c>
      <c r="H124" s="304"/>
      <c r="I124" s="88" t="s">
        <v>169</v>
      </c>
      <c r="J124" s="159"/>
    </row>
    <row r="125" spans="1:10" s="64" customFormat="1" ht="13.5" customHeight="1">
      <c r="A125" s="158"/>
      <c r="B125" s="66"/>
      <c r="C125" s="67"/>
      <c r="D125" s="127" t="s">
        <v>258</v>
      </c>
      <c r="E125" s="67"/>
      <c r="F125" s="131"/>
      <c r="G125" s="69"/>
      <c r="H125" s="69"/>
      <c r="I125" s="70"/>
      <c r="J125" s="160"/>
    </row>
    <row r="126" spans="1:10" s="149" customFormat="1" ht="27" customHeight="1">
      <c r="A126" s="144"/>
      <c r="B126" s="145"/>
      <c r="C126" s="146"/>
      <c r="D126" s="150" t="s">
        <v>234</v>
      </c>
      <c r="E126" s="81"/>
      <c r="F126" s="147"/>
      <c r="G126" s="84"/>
      <c r="H126" s="84"/>
      <c r="I126" s="88"/>
      <c r="J126" s="148"/>
    </row>
    <row r="127" spans="1:10" s="149" customFormat="1" ht="13.5" customHeight="1">
      <c r="A127" s="144"/>
      <c r="B127" s="145"/>
      <c r="C127" s="146"/>
      <c r="D127" s="150" t="s">
        <v>242</v>
      </c>
      <c r="E127" s="81"/>
      <c r="F127" s="105">
        <f>((3)*2)</f>
        <v>6</v>
      </c>
      <c r="G127" s="84"/>
      <c r="H127" s="84"/>
      <c r="I127" s="88"/>
      <c r="J127" s="151"/>
    </row>
    <row r="128" spans="1:10" s="149" customFormat="1" ht="13.5" customHeight="1">
      <c r="A128" s="144"/>
      <c r="B128" s="145"/>
      <c r="C128" s="146"/>
      <c r="D128" s="150" t="s">
        <v>243</v>
      </c>
      <c r="E128" s="81"/>
      <c r="F128" s="105">
        <f>((3)*3)</f>
        <v>9</v>
      </c>
      <c r="G128" s="84"/>
      <c r="H128" s="84"/>
      <c r="I128" s="88"/>
      <c r="J128" s="151"/>
    </row>
    <row r="129" spans="1:16" s="149" customFormat="1" ht="13.5" customHeight="1">
      <c r="A129" s="144"/>
      <c r="B129" s="145"/>
      <c r="C129" s="146"/>
      <c r="D129" s="150" t="s">
        <v>244</v>
      </c>
      <c r="E129" s="81"/>
      <c r="F129" s="105">
        <f>((3)*3)</f>
        <v>9</v>
      </c>
      <c r="G129" s="84"/>
      <c r="H129" s="84"/>
      <c r="I129" s="88"/>
      <c r="J129" s="151"/>
    </row>
    <row r="130" spans="1:16" s="149" customFormat="1" ht="13.5" customHeight="1">
      <c r="A130" s="144"/>
      <c r="B130" s="145"/>
      <c r="C130" s="146"/>
      <c r="D130" s="150" t="s">
        <v>259</v>
      </c>
      <c r="E130" s="81"/>
      <c r="F130" s="105">
        <f>((3)*3)</f>
        <v>9</v>
      </c>
      <c r="G130" s="84"/>
      <c r="H130" s="84"/>
      <c r="I130" s="88"/>
      <c r="J130" s="151"/>
    </row>
    <row r="131" spans="1:16" s="149" customFormat="1" ht="13.5" customHeight="1">
      <c r="A131" s="144"/>
      <c r="B131" s="145"/>
      <c r="C131" s="146"/>
      <c r="D131" s="150" t="s">
        <v>245</v>
      </c>
      <c r="E131" s="81"/>
      <c r="F131" s="105">
        <f>((3)*3)</f>
        <v>9</v>
      </c>
      <c r="G131" s="84"/>
      <c r="H131" s="84"/>
      <c r="I131" s="88"/>
      <c r="J131" s="151"/>
    </row>
    <row r="132" spans="1:16" s="149" customFormat="1" ht="13.5" customHeight="1">
      <c r="A132" s="144"/>
      <c r="B132" s="145"/>
      <c r="C132" s="146"/>
      <c r="D132" s="150" t="s">
        <v>246</v>
      </c>
      <c r="E132" s="81"/>
      <c r="F132" s="105">
        <f>((3)*3)</f>
        <v>9</v>
      </c>
      <c r="G132" s="84"/>
      <c r="H132" s="84"/>
      <c r="I132" s="88"/>
      <c r="J132" s="151"/>
    </row>
    <row r="133" spans="1:16" s="64" customFormat="1" ht="13.5" customHeight="1">
      <c r="A133" s="56"/>
      <c r="B133" s="57"/>
      <c r="C133" s="57"/>
      <c r="D133" s="72" t="s">
        <v>179</v>
      </c>
      <c r="E133" s="101"/>
      <c r="F133" s="102"/>
      <c r="G133" s="103"/>
      <c r="H133" s="103"/>
      <c r="I133" s="74"/>
      <c r="J133" s="152"/>
    </row>
    <row r="134" spans="1:16" s="64" customFormat="1" ht="13.5" customHeight="1">
      <c r="A134" s="56"/>
      <c r="B134" s="57"/>
      <c r="C134" s="57"/>
      <c r="D134" s="72" t="s">
        <v>247</v>
      </c>
      <c r="E134" s="81"/>
      <c r="F134" s="105">
        <f>(11.81+4.87+6.72)</f>
        <v>23.4</v>
      </c>
      <c r="G134" s="103"/>
      <c r="H134" s="103"/>
      <c r="I134" s="74"/>
      <c r="J134" s="152"/>
    </row>
    <row r="135" spans="1:16" s="64" customFormat="1" ht="13.5" customHeight="1">
      <c r="A135" s="56"/>
      <c r="B135" s="57"/>
      <c r="C135" s="57"/>
      <c r="D135" s="72" t="s">
        <v>248</v>
      </c>
      <c r="E135" s="81"/>
      <c r="F135" s="105">
        <f>(20.03+18.07)</f>
        <v>38.1</v>
      </c>
      <c r="G135" s="103"/>
      <c r="H135" s="103"/>
      <c r="I135" s="74"/>
      <c r="J135" s="152"/>
    </row>
    <row r="136" spans="1:16" s="64" customFormat="1" ht="27" customHeight="1">
      <c r="A136" s="158"/>
      <c r="B136" s="66"/>
      <c r="C136" s="67"/>
      <c r="D136" s="127" t="s">
        <v>260</v>
      </c>
      <c r="E136" s="67"/>
      <c r="F136" s="131">
        <v>30</v>
      </c>
      <c r="G136" s="69"/>
      <c r="H136" s="69"/>
      <c r="I136" s="70"/>
      <c r="J136" s="160"/>
    </row>
    <row r="137" spans="1:16" s="149" customFormat="1" ht="26.25" customHeight="1">
      <c r="A137" s="65">
        <v>22</v>
      </c>
      <c r="B137" s="145" t="s">
        <v>33</v>
      </c>
      <c r="C137" s="146" t="s">
        <v>153</v>
      </c>
      <c r="D137" s="81" t="s">
        <v>154</v>
      </c>
      <c r="E137" s="81" t="s">
        <v>31</v>
      </c>
      <c r="F137" s="147">
        <f>SUM(F139:F143)</f>
        <v>9.91</v>
      </c>
      <c r="G137" s="285"/>
      <c r="H137" s="84">
        <f>F137*G137</f>
        <v>0</v>
      </c>
      <c r="I137" s="70" t="s">
        <v>172</v>
      </c>
      <c r="J137" s="161"/>
      <c r="K137" s="161"/>
      <c r="L137" s="162"/>
      <c r="M137" s="162"/>
      <c r="N137" s="162"/>
      <c r="O137" s="162"/>
      <c r="P137" s="163"/>
    </row>
    <row r="138" spans="1:16" s="149" customFormat="1" ht="27" customHeight="1">
      <c r="A138" s="78"/>
      <c r="B138" s="145"/>
      <c r="C138" s="146"/>
      <c r="D138" s="150" t="s">
        <v>155</v>
      </c>
      <c r="E138" s="81"/>
      <c r="F138" s="105"/>
      <c r="G138" s="84"/>
      <c r="H138" s="84"/>
      <c r="I138" s="88"/>
      <c r="J138" s="164"/>
    </row>
    <row r="139" spans="1:16" s="64" customFormat="1" ht="13.5" customHeight="1">
      <c r="A139" s="65"/>
      <c r="B139" s="66"/>
      <c r="C139" s="67"/>
      <c r="D139" s="127" t="s">
        <v>226</v>
      </c>
      <c r="E139" s="67"/>
      <c r="F139" s="131">
        <f>0.45+0.39+0.24+0.26</f>
        <v>1.34</v>
      </c>
      <c r="G139" s="69"/>
      <c r="H139" s="69"/>
      <c r="I139" s="70"/>
      <c r="J139" s="165"/>
    </row>
    <row r="140" spans="1:16" s="64" customFormat="1" ht="13.5" customHeight="1">
      <c r="A140" s="65"/>
      <c r="B140" s="66"/>
      <c r="C140" s="67"/>
      <c r="D140" s="127" t="s">
        <v>229</v>
      </c>
      <c r="E140" s="67"/>
      <c r="F140" s="131">
        <f>0.35+0.35+0.4+0.47+0.54+0.35+0.5+0.25+1.52+1.14</f>
        <v>5.87</v>
      </c>
      <c r="G140" s="69"/>
      <c r="H140" s="69"/>
      <c r="I140" s="70"/>
      <c r="J140" s="165"/>
    </row>
    <row r="141" spans="1:16" s="64" customFormat="1" ht="13.5" customHeight="1">
      <c r="A141" s="65"/>
      <c r="B141" s="66"/>
      <c r="C141" s="67"/>
      <c r="D141" s="127" t="s">
        <v>228</v>
      </c>
      <c r="E141" s="67"/>
      <c r="F141" s="131">
        <f>0.21+0.25+0.38</f>
        <v>0.84</v>
      </c>
      <c r="G141" s="69"/>
      <c r="H141" s="69"/>
      <c r="I141" s="70"/>
      <c r="J141" s="165"/>
    </row>
    <row r="142" spans="1:16" s="64" customFormat="1" ht="13.5" customHeight="1">
      <c r="A142" s="65"/>
      <c r="B142" s="66"/>
      <c r="C142" s="67"/>
      <c r="D142" s="127" t="s">
        <v>156</v>
      </c>
      <c r="E142" s="67"/>
      <c r="F142" s="131">
        <f>0.4+0.24+0.26</f>
        <v>0.9</v>
      </c>
      <c r="G142" s="69"/>
      <c r="H142" s="69"/>
      <c r="I142" s="70"/>
      <c r="J142" s="165"/>
    </row>
    <row r="143" spans="1:16" s="64" customFormat="1" ht="13.5" customHeight="1">
      <c r="A143" s="65"/>
      <c r="B143" s="66"/>
      <c r="C143" s="67"/>
      <c r="D143" s="127" t="s">
        <v>227</v>
      </c>
      <c r="E143" s="67"/>
      <c r="F143" s="131">
        <f>0.39+0.26+0.31</f>
        <v>0.96</v>
      </c>
      <c r="G143" s="69"/>
      <c r="H143" s="69"/>
      <c r="I143" s="70"/>
      <c r="J143" s="165"/>
    </row>
    <row r="144" spans="1:16" s="64" customFormat="1" ht="13.5" customHeight="1">
      <c r="A144" s="65"/>
      <c r="B144" s="66"/>
      <c r="C144" s="67"/>
      <c r="D144" s="127" t="s">
        <v>157</v>
      </c>
      <c r="E144" s="67"/>
      <c r="F144" s="131"/>
      <c r="G144" s="69"/>
      <c r="H144" s="69"/>
      <c r="I144" s="70"/>
      <c r="J144" s="165"/>
    </row>
    <row r="145" spans="1:256" s="64" customFormat="1" ht="27" customHeight="1">
      <c r="A145" s="158">
        <v>23</v>
      </c>
      <c r="B145" s="66" t="s">
        <v>71</v>
      </c>
      <c r="C145" s="67" t="s">
        <v>72</v>
      </c>
      <c r="D145" s="67" t="s">
        <v>162</v>
      </c>
      <c r="E145" s="67" t="s">
        <v>32</v>
      </c>
      <c r="F145" s="68">
        <f>F146</f>
        <v>3.7999999999999999E-2</v>
      </c>
      <c r="G145" s="69">
        <f>SUM(H147:H150)/F145</f>
        <v>0</v>
      </c>
      <c r="H145" s="69">
        <f>F145*G145</f>
        <v>0</v>
      </c>
      <c r="I145" s="88" t="s">
        <v>172</v>
      </c>
      <c r="J145" s="166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42"/>
      <c r="AX145" s="42"/>
      <c r="AY145" s="42"/>
      <c r="AZ145" s="42"/>
      <c r="BA145" s="42"/>
      <c r="BB145" s="42"/>
      <c r="BC145" s="42"/>
      <c r="BD145" s="42"/>
      <c r="BE145" s="42"/>
      <c r="BF145" s="42"/>
      <c r="BG145" s="42"/>
      <c r="BH145" s="42"/>
      <c r="BI145" s="42"/>
      <c r="BJ145" s="42"/>
      <c r="BK145" s="42"/>
      <c r="BL145" s="42"/>
      <c r="BM145" s="42"/>
      <c r="BN145" s="42"/>
      <c r="BO145" s="42"/>
      <c r="BP145" s="42"/>
      <c r="BQ145" s="42"/>
      <c r="BR145" s="42"/>
      <c r="BS145" s="42"/>
      <c r="BT145" s="42"/>
      <c r="BU145" s="42"/>
      <c r="BV145" s="42"/>
      <c r="BW145" s="42"/>
      <c r="BX145" s="42"/>
      <c r="BY145" s="42"/>
      <c r="BZ145" s="42"/>
      <c r="CA145" s="42"/>
      <c r="CB145" s="42"/>
      <c r="CC145" s="42"/>
      <c r="CD145" s="42"/>
      <c r="CE145" s="42"/>
      <c r="CF145" s="42"/>
      <c r="CG145" s="42"/>
      <c r="CH145" s="42"/>
      <c r="CI145" s="42"/>
      <c r="CJ145" s="42"/>
      <c r="CK145" s="42"/>
      <c r="CL145" s="42"/>
      <c r="CM145" s="42"/>
      <c r="CN145" s="42"/>
      <c r="CO145" s="42"/>
      <c r="CP145" s="42"/>
      <c r="CQ145" s="42"/>
      <c r="CR145" s="42"/>
      <c r="CS145" s="42"/>
      <c r="CT145" s="42"/>
      <c r="CU145" s="42"/>
      <c r="CV145" s="42"/>
      <c r="CW145" s="42"/>
      <c r="CX145" s="42"/>
      <c r="CY145" s="42"/>
      <c r="CZ145" s="42"/>
      <c r="DA145" s="42"/>
      <c r="DB145" s="42"/>
      <c r="DC145" s="42"/>
      <c r="DD145" s="42"/>
      <c r="DE145" s="42"/>
      <c r="DF145" s="42"/>
      <c r="DG145" s="42"/>
      <c r="DH145" s="42"/>
      <c r="DI145" s="42"/>
      <c r="DJ145" s="42"/>
      <c r="DK145" s="42"/>
      <c r="DL145" s="42"/>
      <c r="DM145" s="42"/>
      <c r="DN145" s="42"/>
      <c r="DO145" s="42"/>
      <c r="DP145" s="42"/>
      <c r="DQ145" s="42"/>
      <c r="DR145" s="42"/>
      <c r="DS145" s="42"/>
      <c r="DT145" s="42"/>
      <c r="DU145" s="42"/>
      <c r="DV145" s="42"/>
      <c r="DW145" s="42"/>
      <c r="DX145" s="42"/>
      <c r="DY145" s="42"/>
      <c r="DZ145" s="42"/>
      <c r="EA145" s="42"/>
      <c r="EB145" s="42"/>
      <c r="EC145" s="42"/>
      <c r="ED145" s="42"/>
      <c r="EE145" s="42"/>
      <c r="EF145" s="42"/>
      <c r="EG145" s="42"/>
      <c r="EH145" s="42"/>
      <c r="EI145" s="42"/>
      <c r="EJ145" s="42"/>
      <c r="EK145" s="42"/>
      <c r="EL145" s="42"/>
      <c r="EM145" s="42"/>
      <c r="EN145" s="42"/>
      <c r="EO145" s="42"/>
      <c r="EP145" s="42"/>
      <c r="EQ145" s="42"/>
      <c r="ER145" s="42"/>
      <c r="ES145" s="42"/>
      <c r="ET145" s="42"/>
      <c r="EU145" s="42"/>
      <c r="EV145" s="42"/>
      <c r="EW145" s="42"/>
      <c r="EX145" s="42"/>
      <c r="EY145" s="42"/>
      <c r="EZ145" s="42"/>
      <c r="FA145" s="42"/>
      <c r="FB145" s="42"/>
      <c r="FC145" s="42"/>
      <c r="FD145" s="42"/>
      <c r="FE145" s="42"/>
      <c r="FF145" s="42"/>
      <c r="FG145" s="42"/>
      <c r="FH145" s="42"/>
      <c r="FI145" s="42"/>
      <c r="FJ145" s="42"/>
      <c r="FK145" s="42"/>
      <c r="FL145" s="42"/>
      <c r="FM145" s="42"/>
      <c r="FN145" s="42"/>
      <c r="FO145" s="42"/>
      <c r="FP145" s="42"/>
      <c r="FQ145" s="42"/>
      <c r="FR145" s="42"/>
      <c r="FS145" s="42"/>
      <c r="FT145" s="42"/>
      <c r="FU145" s="42"/>
      <c r="FV145" s="42"/>
      <c r="FW145" s="42"/>
      <c r="FX145" s="42"/>
      <c r="FY145" s="42"/>
      <c r="FZ145" s="42"/>
      <c r="GA145" s="42"/>
      <c r="GB145" s="42"/>
      <c r="GC145" s="42"/>
      <c r="GD145" s="42"/>
      <c r="GE145" s="42"/>
      <c r="GF145" s="42"/>
      <c r="GG145" s="42"/>
      <c r="GH145" s="42"/>
      <c r="GI145" s="42"/>
      <c r="GJ145" s="42"/>
      <c r="GK145" s="42"/>
      <c r="GL145" s="42"/>
      <c r="GM145" s="42"/>
      <c r="GN145" s="42"/>
      <c r="GO145" s="42"/>
      <c r="GP145" s="42"/>
      <c r="GQ145" s="42"/>
      <c r="GR145" s="42"/>
      <c r="GS145" s="42"/>
      <c r="GT145" s="42"/>
      <c r="GU145" s="42"/>
      <c r="GV145" s="42"/>
      <c r="GW145" s="42"/>
      <c r="GX145" s="42"/>
      <c r="GY145" s="42"/>
      <c r="GZ145" s="42"/>
      <c r="HA145" s="42"/>
      <c r="HB145" s="42"/>
      <c r="HC145" s="42"/>
      <c r="HD145" s="42"/>
      <c r="HE145" s="42"/>
      <c r="HF145" s="42"/>
      <c r="HG145" s="42"/>
      <c r="HH145" s="42"/>
      <c r="HI145" s="42"/>
      <c r="HJ145" s="42"/>
      <c r="HK145" s="42"/>
      <c r="HL145" s="42"/>
      <c r="HM145" s="42"/>
      <c r="HN145" s="42"/>
      <c r="HO145" s="42"/>
      <c r="HP145" s="42"/>
      <c r="HQ145" s="42"/>
      <c r="HR145" s="42"/>
      <c r="HS145" s="42"/>
      <c r="HT145" s="42"/>
      <c r="HU145" s="42"/>
      <c r="HV145" s="42"/>
      <c r="HW145" s="42"/>
      <c r="HX145" s="42"/>
      <c r="HY145" s="42"/>
      <c r="HZ145" s="42"/>
      <c r="IA145" s="42"/>
      <c r="IB145" s="42"/>
      <c r="IC145" s="42"/>
      <c r="ID145" s="42"/>
      <c r="IE145" s="42"/>
      <c r="IF145" s="42"/>
      <c r="IG145" s="42"/>
      <c r="IH145" s="42"/>
      <c r="II145" s="42"/>
      <c r="IJ145" s="42"/>
      <c r="IK145" s="42"/>
      <c r="IL145" s="42"/>
      <c r="IM145" s="42"/>
      <c r="IN145" s="42"/>
      <c r="IO145" s="42"/>
      <c r="IP145" s="42"/>
      <c r="IQ145" s="42"/>
      <c r="IR145" s="42"/>
      <c r="IS145" s="42"/>
      <c r="IT145" s="42"/>
      <c r="IU145" s="42"/>
      <c r="IV145" s="42"/>
    </row>
    <row r="146" spans="1:256" s="64" customFormat="1" ht="13.5" customHeight="1">
      <c r="A146" s="167"/>
      <c r="B146" s="140"/>
      <c r="C146" s="141"/>
      <c r="D146" s="72" t="s">
        <v>302</v>
      </c>
      <c r="E146" s="72"/>
      <c r="F146" s="168">
        <f>0.038</f>
        <v>3.7999999999999999E-2</v>
      </c>
      <c r="G146" s="142"/>
      <c r="H146" s="169"/>
      <c r="I146" s="170"/>
      <c r="J146" s="171"/>
      <c r="K146" s="96"/>
      <c r="L146" s="172"/>
      <c r="M146" s="96"/>
      <c r="N146" s="96"/>
      <c r="O146" s="96"/>
      <c r="P146" s="96"/>
      <c r="Q146" s="137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42"/>
      <c r="BB146" s="42"/>
      <c r="BC146" s="42"/>
      <c r="BD146" s="42"/>
      <c r="BE146" s="42"/>
      <c r="BF146" s="42"/>
      <c r="BG146" s="42"/>
      <c r="BH146" s="42"/>
      <c r="BI146" s="42"/>
      <c r="BJ146" s="42"/>
      <c r="BK146" s="42"/>
      <c r="BL146" s="42"/>
      <c r="BM146" s="42"/>
      <c r="BN146" s="42"/>
      <c r="BO146" s="42"/>
      <c r="BP146" s="42"/>
      <c r="BQ146" s="42"/>
      <c r="BR146" s="42"/>
      <c r="BS146" s="42"/>
      <c r="BT146" s="42"/>
      <c r="BU146" s="42"/>
      <c r="BV146" s="42"/>
      <c r="BW146" s="42"/>
      <c r="BX146" s="42"/>
      <c r="BY146" s="42"/>
      <c r="BZ146" s="42"/>
      <c r="CA146" s="42"/>
      <c r="CB146" s="42"/>
      <c r="CC146" s="42"/>
      <c r="CD146" s="42"/>
      <c r="CE146" s="42"/>
      <c r="CF146" s="42"/>
      <c r="CG146" s="42"/>
      <c r="CH146" s="42"/>
      <c r="CI146" s="42"/>
      <c r="CJ146" s="42"/>
      <c r="CK146" s="42"/>
      <c r="CL146" s="42"/>
      <c r="CM146" s="42"/>
      <c r="CN146" s="42"/>
      <c r="CO146" s="42"/>
      <c r="CP146" s="42"/>
      <c r="CQ146" s="42"/>
      <c r="CR146" s="42"/>
      <c r="CS146" s="42"/>
      <c r="CT146" s="42"/>
      <c r="CU146" s="42"/>
      <c r="CV146" s="42"/>
      <c r="CW146" s="42"/>
      <c r="CX146" s="42"/>
      <c r="CY146" s="42"/>
      <c r="CZ146" s="42"/>
      <c r="DA146" s="42"/>
      <c r="DB146" s="42"/>
      <c r="DC146" s="42"/>
      <c r="DD146" s="42"/>
      <c r="DE146" s="42"/>
      <c r="DF146" s="42"/>
      <c r="DG146" s="42"/>
      <c r="DH146" s="42"/>
      <c r="DI146" s="42"/>
      <c r="DJ146" s="42"/>
      <c r="DK146" s="42"/>
      <c r="DL146" s="42"/>
      <c r="DM146" s="42"/>
      <c r="DN146" s="42"/>
      <c r="DO146" s="42"/>
      <c r="DP146" s="42"/>
      <c r="DQ146" s="42"/>
      <c r="DR146" s="42"/>
      <c r="DS146" s="42"/>
      <c r="DT146" s="42"/>
      <c r="DU146" s="42"/>
      <c r="DV146" s="42"/>
      <c r="DW146" s="42"/>
      <c r="DX146" s="42"/>
      <c r="DY146" s="42"/>
      <c r="DZ146" s="42"/>
      <c r="EA146" s="42"/>
      <c r="EB146" s="42"/>
      <c r="EC146" s="42"/>
      <c r="ED146" s="42"/>
      <c r="EE146" s="42"/>
      <c r="EF146" s="42"/>
      <c r="EG146" s="42"/>
      <c r="EH146" s="42"/>
      <c r="EI146" s="42"/>
      <c r="EJ146" s="42"/>
      <c r="EK146" s="42"/>
      <c r="EL146" s="42"/>
      <c r="EM146" s="42"/>
      <c r="EN146" s="42"/>
      <c r="EO146" s="42"/>
      <c r="EP146" s="42"/>
      <c r="EQ146" s="42"/>
      <c r="ER146" s="42"/>
      <c r="ES146" s="42"/>
      <c r="ET146" s="42"/>
      <c r="EU146" s="42"/>
      <c r="EV146" s="42"/>
      <c r="EW146" s="42"/>
      <c r="EX146" s="42"/>
      <c r="EY146" s="42"/>
      <c r="EZ146" s="42"/>
      <c r="FA146" s="42"/>
      <c r="FB146" s="42"/>
      <c r="FC146" s="42"/>
      <c r="FD146" s="42"/>
      <c r="FE146" s="42"/>
      <c r="FF146" s="42"/>
      <c r="FG146" s="42"/>
      <c r="FH146" s="42"/>
      <c r="FI146" s="42"/>
      <c r="FJ146" s="42"/>
      <c r="FK146" s="42"/>
      <c r="FL146" s="42"/>
      <c r="FM146" s="42"/>
      <c r="FN146" s="42"/>
      <c r="FO146" s="42"/>
      <c r="FP146" s="42"/>
      <c r="FQ146" s="42"/>
      <c r="FR146" s="42"/>
      <c r="FS146" s="42"/>
      <c r="FT146" s="42"/>
      <c r="FU146" s="42"/>
      <c r="FV146" s="42"/>
      <c r="FW146" s="42"/>
      <c r="FX146" s="42"/>
      <c r="FY146" s="42"/>
      <c r="FZ146" s="42"/>
      <c r="GA146" s="42"/>
      <c r="GB146" s="42"/>
      <c r="GC146" s="42"/>
      <c r="GD146" s="42"/>
      <c r="GE146" s="42"/>
      <c r="GF146" s="42"/>
      <c r="GG146" s="42"/>
      <c r="GH146" s="42"/>
      <c r="GI146" s="42"/>
      <c r="GJ146" s="42"/>
      <c r="GK146" s="42"/>
      <c r="GL146" s="42"/>
      <c r="GM146" s="42"/>
      <c r="GN146" s="42"/>
      <c r="GO146" s="42"/>
      <c r="GP146" s="42"/>
      <c r="GQ146" s="42"/>
      <c r="GR146" s="42"/>
      <c r="GS146" s="42"/>
      <c r="GT146" s="42"/>
      <c r="GU146" s="42"/>
      <c r="GV146" s="42"/>
      <c r="GW146" s="42"/>
      <c r="GX146" s="42"/>
      <c r="GY146" s="42"/>
      <c r="GZ146" s="42"/>
      <c r="HA146" s="42"/>
      <c r="HB146" s="42"/>
      <c r="HC146" s="42"/>
      <c r="HD146" s="42"/>
      <c r="HE146" s="42"/>
      <c r="HF146" s="42"/>
      <c r="HG146" s="42"/>
      <c r="HH146" s="42"/>
      <c r="HI146" s="42"/>
      <c r="HJ146" s="42"/>
      <c r="HK146" s="42"/>
      <c r="HL146" s="42"/>
      <c r="HM146" s="42"/>
      <c r="HN146" s="42"/>
      <c r="HO146" s="42"/>
      <c r="HP146" s="42"/>
      <c r="HQ146" s="42"/>
      <c r="HR146" s="42"/>
      <c r="HS146" s="42"/>
      <c r="HT146" s="42"/>
      <c r="HU146" s="42"/>
      <c r="HV146" s="42"/>
      <c r="HW146" s="42"/>
      <c r="HX146" s="42"/>
      <c r="HY146" s="42"/>
      <c r="HZ146" s="42"/>
      <c r="IA146" s="42"/>
      <c r="IB146" s="42"/>
      <c r="IC146" s="42"/>
      <c r="ID146" s="42"/>
      <c r="IE146" s="42"/>
      <c r="IF146" s="42"/>
      <c r="IG146" s="42"/>
      <c r="IH146" s="42"/>
      <c r="II146" s="42"/>
      <c r="IJ146" s="42"/>
      <c r="IK146" s="42"/>
      <c r="IL146" s="42"/>
      <c r="IM146" s="42"/>
      <c r="IN146" s="42"/>
      <c r="IO146" s="42"/>
      <c r="IP146" s="42"/>
      <c r="IQ146" s="42"/>
      <c r="IR146" s="42"/>
      <c r="IS146" s="42"/>
      <c r="IT146" s="42"/>
      <c r="IU146" s="42"/>
      <c r="IV146" s="42"/>
    </row>
    <row r="147" spans="1:256" s="64" customFormat="1" ht="27" customHeight="1">
      <c r="A147" s="173" t="s">
        <v>304</v>
      </c>
      <c r="B147" s="140"/>
      <c r="C147" s="141"/>
      <c r="D147" s="72" t="s">
        <v>173</v>
      </c>
      <c r="E147" s="72" t="s">
        <v>32</v>
      </c>
      <c r="F147" s="168">
        <f>F145</f>
        <v>3.7999999999999999E-2</v>
      </c>
      <c r="G147" s="286"/>
      <c r="H147" s="75">
        <f>F147*G147</f>
        <v>0</v>
      </c>
      <c r="I147" s="170"/>
      <c r="J147" s="174"/>
      <c r="K147" s="96"/>
      <c r="L147" s="96"/>
      <c r="M147" s="96"/>
      <c r="N147" s="96"/>
      <c r="O147" s="96"/>
      <c r="P147" s="96"/>
      <c r="R147" s="161"/>
    </row>
    <row r="148" spans="1:256" s="64" customFormat="1" ht="13.5" customHeight="1">
      <c r="A148" s="173" t="s">
        <v>305</v>
      </c>
      <c r="B148" s="140"/>
      <c r="C148" s="141"/>
      <c r="D148" s="72" t="s">
        <v>73</v>
      </c>
      <c r="E148" s="72" t="s">
        <v>32</v>
      </c>
      <c r="F148" s="168">
        <f>F145</f>
        <v>3.7999999999999999E-2</v>
      </c>
      <c r="G148" s="286"/>
      <c r="H148" s="175">
        <f>F148*G148</f>
        <v>0</v>
      </c>
      <c r="I148" s="176"/>
      <c r="J148" s="177"/>
      <c r="K148" s="96"/>
      <c r="L148" s="96"/>
      <c r="M148" s="96"/>
      <c r="N148" s="96"/>
      <c r="O148" s="96"/>
      <c r="P148" s="96"/>
      <c r="Q148" s="137"/>
      <c r="R148" s="161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42"/>
      <c r="BK148" s="42"/>
      <c r="BL148" s="42"/>
      <c r="BM148" s="42"/>
      <c r="BN148" s="42"/>
      <c r="BO148" s="42"/>
      <c r="BP148" s="42"/>
      <c r="BQ148" s="42"/>
      <c r="BR148" s="42"/>
      <c r="BS148" s="42"/>
      <c r="BT148" s="42"/>
      <c r="BU148" s="42"/>
      <c r="BV148" s="42"/>
      <c r="BW148" s="42"/>
      <c r="BX148" s="42"/>
      <c r="BY148" s="42"/>
      <c r="BZ148" s="42"/>
      <c r="CA148" s="42"/>
      <c r="CB148" s="42"/>
      <c r="CC148" s="42"/>
      <c r="CD148" s="42"/>
      <c r="CE148" s="42"/>
      <c r="CF148" s="42"/>
      <c r="CG148" s="42"/>
      <c r="CH148" s="42"/>
      <c r="CI148" s="42"/>
      <c r="CJ148" s="42"/>
      <c r="CK148" s="42"/>
      <c r="CL148" s="42"/>
      <c r="CM148" s="42"/>
      <c r="CN148" s="42"/>
      <c r="CO148" s="42"/>
      <c r="CP148" s="42"/>
      <c r="CQ148" s="42"/>
      <c r="CR148" s="42"/>
      <c r="CS148" s="42"/>
      <c r="CT148" s="42"/>
      <c r="CU148" s="42"/>
      <c r="CV148" s="42"/>
      <c r="CW148" s="42"/>
      <c r="CX148" s="42"/>
      <c r="CY148" s="42"/>
      <c r="CZ148" s="42"/>
      <c r="DA148" s="42"/>
      <c r="DB148" s="42"/>
      <c r="DC148" s="42"/>
      <c r="DD148" s="42"/>
      <c r="DE148" s="42"/>
      <c r="DF148" s="42"/>
      <c r="DG148" s="42"/>
      <c r="DH148" s="42"/>
      <c r="DI148" s="42"/>
      <c r="DJ148" s="42"/>
      <c r="DK148" s="42"/>
      <c r="DL148" s="42"/>
      <c r="DM148" s="42"/>
      <c r="DN148" s="42"/>
      <c r="DO148" s="42"/>
      <c r="DP148" s="42"/>
      <c r="DQ148" s="42"/>
      <c r="DR148" s="42"/>
      <c r="DS148" s="42"/>
      <c r="DT148" s="42"/>
      <c r="DU148" s="42"/>
      <c r="DV148" s="42"/>
      <c r="DW148" s="42"/>
      <c r="DX148" s="42"/>
      <c r="DY148" s="42"/>
      <c r="DZ148" s="42"/>
      <c r="EA148" s="42"/>
      <c r="EB148" s="42"/>
      <c r="EC148" s="42"/>
      <c r="ED148" s="42"/>
      <c r="EE148" s="42"/>
      <c r="EF148" s="42"/>
      <c r="EG148" s="42"/>
      <c r="EH148" s="42"/>
      <c r="EI148" s="42"/>
      <c r="EJ148" s="42"/>
      <c r="EK148" s="42"/>
      <c r="EL148" s="42"/>
      <c r="EM148" s="42"/>
      <c r="EN148" s="42"/>
      <c r="EO148" s="42"/>
      <c r="EP148" s="42"/>
      <c r="EQ148" s="42"/>
      <c r="ER148" s="42"/>
      <c r="ES148" s="42"/>
      <c r="ET148" s="42"/>
      <c r="EU148" s="42"/>
      <c r="EV148" s="42"/>
      <c r="EW148" s="42"/>
      <c r="EX148" s="42"/>
      <c r="EY148" s="42"/>
      <c r="EZ148" s="42"/>
      <c r="FA148" s="42"/>
      <c r="FB148" s="42"/>
      <c r="FC148" s="42"/>
      <c r="FD148" s="42"/>
      <c r="FE148" s="42"/>
      <c r="FF148" s="42"/>
      <c r="FG148" s="42"/>
      <c r="FH148" s="42"/>
      <c r="FI148" s="42"/>
      <c r="FJ148" s="42"/>
      <c r="FK148" s="42"/>
      <c r="FL148" s="42"/>
      <c r="FM148" s="42"/>
      <c r="FN148" s="42"/>
      <c r="FO148" s="42"/>
      <c r="FP148" s="42"/>
      <c r="FQ148" s="42"/>
      <c r="FR148" s="42"/>
      <c r="FS148" s="42"/>
      <c r="FT148" s="42"/>
      <c r="FU148" s="42"/>
      <c r="FV148" s="42"/>
      <c r="FW148" s="42"/>
      <c r="FX148" s="42"/>
      <c r="FY148" s="42"/>
      <c r="FZ148" s="42"/>
      <c r="GA148" s="42"/>
      <c r="GB148" s="42"/>
      <c r="GC148" s="42"/>
      <c r="GD148" s="42"/>
      <c r="GE148" s="42"/>
      <c r="GF148" s="42"/>
      <c r="GG148" s="42"/>
      <c r="GH148" s="42"/>
      <c r="GI148" s="42"/>
      <c r="GJ148" s="42"/>
      <c r="GK148" s="42"/>
      <c r="GL148" s="42"/>
      <c r="GM148" s="42"/>
      <c r="GN148" s="42"/>
      <c r="GO148" s="42"/>
      <c r="GP148" s="42"/>
      <c r="GQ148" s="42"/>
      <c r="GR148" s="42"/>
      <c r="GS148" s="42"/>
      <c r="GT148" s="42"/>
      <c r="GU148" s="42"/>
      <c r="GV148" s="42"/>
      <c r="GW148" s="42"/>
      <c r="GX148" s="42"/>
      <c r="GY148" s="42"/>
      <c r="GZ148" s="42"/>
      <c r="HA148" s="42"/>
      <c r="HB148" s="42"/>
      <c r="HC148" s="42"/>
      <c r="HD148" s="42"/>
      <c r="HE148" s="42"/>
      <c r="HF148" s="42"/>
      <c r="HG148" s="42"/>
      <c r="HH148" s="42"/>
      <c r="HI148" s="42"/>
      <c r="HJ148" s="42"/>
      <c r="HK148" s="42"/>
      <c r="HL148" s="42"/>
      <c r="HM148" s="42"/>
      <c r="HN148" s="42"/>
      <c r="HO148" s="42"/>
      <c r="HP148" s="42"/>
      <c r="HQ148" s="42"/>
      <c r="HR148" s="42"/>
      <c r="HS148" s="42"/>
      <c r="HT148" s="42"/>
      <c r="HU148" s="42"/>
      <c r="HV148" s="42"/>
      <c r="HW148" s="42"/>
      <c r="HX148" s="42"/>
      <c r="HY148" s="42"/>
      <c r="HZ148" s="42"/>
      <c r="IA148" s="42"/>
      <c r="IB148" s="42"/>
      <c r="IC148" s="42"/>
      <c r="ID148" s="42"/>
      <c r="IE148" s="42"/>
      <c r="IF148" s="42"/>
      <c r="IG148" s="42"/>
      <c r="IH148" s="42"/>
      <c r="II148" s="42"/>
      <c r="IJ148" s="42"/>
      <c r="IK148" s="42"/>
      <c r="IL148" s="42"/>
      <c r="IM148" s="42"/>
      <c r="IN148" s="42"/>
      <c r="IO148" s="42"/>
      <c r="IP148" s="42"/>
      <c r="IQ148" s="42"/>
      <c r="IR148" s="42"/>
      <c r="IS148" s="42"/>
      <c r="IT148" s="42"/>
      <c r="IU148" s="42"/>
      <c r="IV148" s="42"/>
    </row>
    <row r="149" spans="1:256" s="64" customFormat="1" ht="27" customHeight="1">
      <c r="A149" s="173" t="s">
        <v>306</v>
      </c>
      <c r="B149" s="140"/>
      <c r="C149" s="141"/>
      <c r="D149" s="72" t="s">
        <v>159</v>
      </c>
      <c r="E149" s="72" t="s">
        <v>32</v>
      </c>
      <c r="F149" s="168">
        <f>29*F145</f>
        <v>1.1019999999999999</v>
      </c>
      <c r="G149" s="286"/>
      <c r="H149" s="175">
        <f>F149*G149</f>
        <v>0</v>
      </c>
      <c r="I149" s="176"/>
      <c r="J149" s="178"/>
      <c r="K149" s="96"/>
      <c r="L149" s="96"/>
      <c r="M149" s="96"/>
      <c r="N149" s="96"/>
      <c r="O149" s="96"/>
      <c r="P149" s="96"/>
      <c r="Q149" s="137"/>
      <c r="R149" s="161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42"/>
      <c r="AX149" s="42"/>
      <c r="AY149" s="42"/>
      <c r="AZ149" s="42"/>
      <c r="BA149" s="42"/>
      <c r="BB149" s="42"/>
      <c r="BC149" s="42"/>
      <c r="BD149" s="42"/>
      <c r="BE149" s="42"/>
      <c r="BF149" s="42"/>
      <c r="BG149" s="42"/>
      <c r="BH149" s="42"/>
      <c r="BI149" s="42"/>
      <c r="BJ149" s="42"/>
      <c r="BK149" s="42"/>
      <c r="BL149" s="42"/>
      <c r="BM149" s="42"/>
      <c r="BN149" s="42"/>
      <c r="BO149" s="42"/>
      <c r="BP149" s="42"/>
      <c r="BQ149" s="42"/>
      <c r="BR149" s="42"/>
      <c r="BS149" s="42"/>
      <c r="BT149" s="42"/>
      <c r="BU149" s="42"/>
      <c r="BV149" s="42"/>
      <c r="BW149" s="42"/>
      <c r="BX149" s="42"/>
      <c r="BY149" s="42"/>
      <c r="BZ149" s="42"/>
      <c r="CA149" s="42"/>
      <c r="CB149" s="42"/>
      <c r="CC149" s="42"/>
      <c r="CD149" s="42"/>
      <c r="CE149" s="42"/>
      <c r="CF149" s="42"/>
      <c r="CG149" s="42"/>
      <c r="CH149" s="42"/>
      <c r="CI149" s="42"/>
      <c r="CJ149" s="42"/>
      <c r="CK149" s="42"/>
      <c r="CL149" s="42"/>
      <c r="CM149" s="42"/>
      <c r="CN149" s="42"/>
      <c r="CO149" s="42"/>
      <c r="CP149" s="42"/>
      <c r="CQ149" s="42"/>
      <c r="CR149" s="42"/>
      <c r="CS149" s="42"/>
      <c r="CT149" s="42"/>
      <c r="CU149" s="42"/>
      <c r="CV149" s="42"/>
      <c r="CW149" s="42"/>
      <c r="CX149" s="42"/>
      <c r="CY149" s="42"/>
      <c r="CZ149" s="42"/>
      <c r="DA149" s="42"/>
      <c r="DB149" s="42"/>
      <c r="DC149" s="42"/>
      <c r="DD149" s="42"/>
      <c r="DE149" s="42"/>
      <c r="DF149" s="42"/>
      <c r="DG149" s="42"/>
      <c r="DH149" s="42"/>
      <c r="DI149" s="42"/>
      <c r="DJ149" s="42"/>
      <c r="DK149" s="42"/>
      <c r="DL149" s="42"/>
      <c r="DM149" s="42"/>
      <c r="DN149" s="42"/>
      <c r="DO149" s="42"/>
      <c r="DP149" s="42"/>
      <c r="DQ149" s="42"/>
      <c r="DR149" s="42"/>
      <c r="DS149" s="42"/>
      <c r="DT149" s="42"/>
      <c r="DU149" s="42"/>
      <c r="DV149" s="42"/>
      <c r="DW149" s="42"/>
      <c r="DX149" s="42"/>
      <c r="DY149" s="42"/>
      <c r="DZ149" s="42"/>
      <c r="EA149" s="42"/>
      <c r="EB149" s="42"/>
      <c r="EC149" s="42"/>
      <c r="ED149" s="42"/>
      <c r="EE149" s="42"/>
      <c r="EF149" s="42"/>
      <c r="EG149" s="42"/>
      <c r="EH149" s="42"/>
      <c r="EI149" s="42"/>
      <c r="EJ149" s="42"/>
      <c r="EK149" s="42"/>
      <c r="EL149" s="42"/>
      <c r="EM149" s="42"/>
      <c r="EN149" s="42"/>
      <c r="EO149" s="42"/>
      <c r="EP149" s="42"/>
      <c r="EQ149" s="42"/>
      <c r="ER149" s="42"/>
      <c r="ES149" s="42"/>
      <c r="ET149" s="42"/>
      <c r="EU149" s="42"/>
      <c r="EV149" s="42"/>
      <c r="EW149" s="42"/>
      <c r="EX149" s="42"/>
      <c r="EY149" s="42"/>
      <c r="EZ149" s="42"/>
      <c r="FA149" s="42"/>
      <c r="FB149" s="42"/>
      <c r="FC149" s="42"/>
      <c r="FD149" s="42"/>
      <c r="FE149" s="42"/>
      <c r="FF149" s="42"/>
      <c r="FG149" s="42"/>
      <c r="FH149" s="42"/>
      <c r="FI149" s="42"/>
      <c r="FJ149" s="42"/>
      <c r="FK149" s="42"/>
      <c r="FL149" s="42"/>
      <c r="FM149" s="42"/>
      <c r="FN149" s="42"/>
      <c r="FO149" s="42"/>
      <c r="FP149" s="42"/>
      <c r="FQ149" s="42"/>
      <c r="FR149" s="42"/>
      <c r="FS149" s="42"/>
      <c r="FT149" s="42"/>
      <c r="FU149" s="42"/>
      <c r="FV149" s="42"/>
      <c r="FW149" s="42"/>
      <c r="FX149" s="42"/>
      <c r="FY149" s="42"/>
      <c r="FZ149" s="42"/>
      <c r="GA149" s="42"/>
      <c r="GB149" s="42"/>
      <c r="GC149" s="42"/>
      <c r="GD149" s="42"/>
      <c r="GE149" s="42"/>
      <c r="GF149" s="42"/>
      <c r="GG149" s="42"/>
      <c r="GH149" s="42"/>
      <c r="GI149" s="42"/>
      <c r="GJ149" s="42"/>
      <c r="GK149" s="42"/>
      <c r="GL149" s="42"/>
      <c r="GM149" s="42"/>
      <c r="GN149" s="42"/>
      <c r="GO149" s="42"/>
      <c r="GP149" s="42"/>
      <c r="GQ149" s="42"/>
      <c r="GR149" s="42"/>
      <c r="GS149" s="42"/>
      <c r="GT149" s="42"/>
      <c r="GU149" s="42"/>
      <c r="GV149" s="42"/>
      <c r="GW149" s="42"/>
      <c r="GX149" s="42"/>
      <c r="GY149" s="42"/>
      <c r="GZ149" s="42"/>
      <c r="HA149" s="42"/>
      <c r="HB149" s="42"/>
      <c r="HC149" s="42"/>
      <c r="HD149" s="42"/>
      <c r="HE149" s="42"/>
      <c r="HF149" s="42"/>
      <c r="HG149" s="42"/>
      <c r="HH149" s="42"/>
      <c r="HI149" s="42"/>
      <c r="HJ149" s="42"/>
      <c r="HK149" s="42"/>
      <c r="HL149" s="42"/>
      <c r="HM149" s="42"/>
      <c r="HN149" s="42"/>
      <c r="HO149" s="42"/>
      <c r="HP149" s="42"/>
      <c r="HQ149" s="42"/>
      <c r="HR149" s="42"/>
      <c r="HS149" s="42"/>
      <c r="HT149" s="42"/>
      <c r="HU149" s="42"/>
      <c r="HV149" s="42"/>
      <c r="HW149" s="42"/>
      <c r="HX149" s="42"/>
      <c r="HY149" s="42"/>
      <c r="HZ149" s="42"/>
      <c r="IA149" s="42"/>
      <c r="IB149" s="42"/>
      <c r="IC149" s="42"/>
      <c r="ID149" s="42"/>
      <c r="IE149" s="42"/>
      <c r="IF149" s="42"/>
      <c r="IG149" s="42"/>
      <c r="IH149" s="42"/>
      <c r="II149" s="42"/>
      <c r="IJ149" s="42"/>
      <c r="IK149" s="42"/>
      <c r="IL149" s="42"/>
      <c r="IM149" s="42"/>
      <c r="IN149" s="42"/>
      <c r="IO149" s="42"/>
      <c r="IP149" s="42"/>
      <c r="IQ149" s="42"/>
      <c r="IR149" s="42"/>
      <c r="IS149" s="42"/>
      <c r="IT149" s="42"/>
      <c r="IU149" s="42"/>
      <c r="IV149" s="42"/>
    </row>
    <row r="150" spans="1:256" s="64" customFormat="1" ht="27" customHeight="1">
      <c r="A150" s="173" t="s">
        <v>307</v>
      </c>
      <c r="B150" s="140"/>
      <c r="C150" s="141"/>
      <c r="D150" s="72" t="s">
        <v>74</v>
      </c>
      <c r="E150" s="72" t="s">
        <v>32</v>
      </c>
      <c r="F150" s="168">
        <f>F145</f>
        <v>3.7999999999999999E-2</v>
      </c>
      <c r="G150" s="286"/>
      <c r="H150" s="175">
        <f>F150*G150</f>
        <v>0</v>
      </c>
      <c r="I150" s="95"/>
      <c r="J150" s="178"/>
      <c r="K150" s="96"/>
      <c r="L150" s="96"/>
      <c r="M150" s="96"/>
      <c r="N150" s="96"/>
      <c r="O150" s="96"/>
      <c r="P150" s="96"/>
      <c r="Q150" s="137"/>
      <c r="R150" s="161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42"/>
      <c r="BB150" s="42"/>
      <c r="BC150" s="42"/>
      <c r="BD150" s="42"/>
      <c r="BE150" s="42"/>
      <c r="BF150" s="42"/>
      <c r="BG150" s="42"/>
      <c r="BH150" s="42"/>
      <c r="BI150" s="42"/>
      <c r="BJ150" s="42"/>
      <c r="BK150" s="42"/>
      <c r="BL150" s="42"/>
      <c r="BM150" s="42"/>
      <c r="BN150" s="42"/>
      <c r="BO150" s="42"/>
      <c r="BP150" s="42"/>
      <c r="BQ150" s="42"/>
      <c r="BR150" s="42"/>
      <c r="BS150" s="42"/>
      <c r="BT150" s="42"/>
      <c r="BU150" s="42"/>
      <c r="BV150" s="42"/>
      <c r="BW150" s="42"/>
      <c r="BX150" s="42"/>
      <c r="BY150" s="42"/>
      <c r="BZ150" s="42"/>
      <c r="CA150" s="42"/>
      <c r="CB150" s="42"/>
      <c r="CC150" s="42"/>
      <c r="CD150" s="42"/>
      <c r="CE150" s="42"/>
      <c r="CF150" s="42"/>
      <c r="CG150" s="42"/>
      <c r="CH150" s="42"/>
      <c r="CI150" s="42"/>
      <c r="CJ150" s="42"/>
      <c r="CK150" s="42"/>
      <c r="CL150" s="42"/>
      <c r="CM150" s="42"/>
      <c r="CN150" s="42"/>
      <c r="CO150" s="42"/>
      <c r="CP150" s="42"/>
      <c r="CQ150" s="42"/>
      <c r="CR150" s="42"/>
      <c r="CS150" s="42"/>
      <c r="CT150" s="42"/>
      <c r="CU150" s="42"/>
      <c r="CV150" s="42"/>
      <c r="CW150" s="42"/>
      <c r="CX150" s="42"/>
      <c r="CY150" s="42"/>
      <c r="CZ150" s="42"/>
      <c r="DA150" s="42"/>
      <c r="DB150" s="42"/>
      <c r="DC150" s="42"/>
      <c r="DD150" s="42"/>
      <c r="DE150" s="42"/>
      <c r="DF150" s="42"/>
      <c r="DG150" s="42"/>
      <c r="DH150" s="42"/>
      <c r="DI150" s="42"/>
      <c r="DJ150" s="42"/>
      <c r="DK150" s="42"/>
      <c r="DL150" s="42"/>
      <c r="DM150" s="42"/>
      <c r="DN150" s="42"/>
      <c r="DO150" s="42"/>
      <c r="DP150" s="42"/>
      <c r="DQ150" s="42"/>
      <c r="DR150" s="42"/>
      <c r="DS150" s="42"/>
      <c r="DT150" s="42"/>
      <c r="DU150" s="42"/>
      <c r="DV150" s="42"/>
      <c r="DW150" s="42"/>
      <c r="DX150" s="42"/>
      <c r="DY150" s="42"/>
      <c r="DZ150" s="42"/>
      <c r="EA150" s="42"/>
      <c r="EB150" s="42"/>
      <c r="EC150" s="42"/>
      <c r="ED150" s="42"/>
      <c r="EE150" s="42"/>
      <c r="EF150" s="42"/>
      <c r="EG150" s="42"/>
      <c r="EH150" s="42"/>
      <c r="EI150" s="42"/>
      <c r="EJ150" s="42"/>
      <c r="EK150" s="42"/>
      <c r="EL150" s="42"/>
      <c r="EM150" s="42"/>
      <c r="EN150" s="42"/>
      <c r="EO150" s="42"/>
      <c r="EP150" s="42"/>
      <c r="EQ150" s="42"/>
      <c r="ER150" s="42"/>
      <c r="ES150" s="42"/>
      <c r="ET150" s="42"/>
      <c r="EU150" s="42"/>
      <c r="EV150" s="42"/>
      <c r="EW150" s="42"/>
      <c r="EX150" s="42"/>
      <c r="EY150" s="42"/>
      <c r="EZ150" s="42"/>
      <c r="FA150" s="42"/>
      <c r="FB150" s="42"/>
      <c r="FC150" s="42"/>
      <c r="FD150" s="42"/>
      <c r="FE150" s="42"/>
      <c r="FF150" s="42"/>
      <c r="FG150" s="42"/>
      <c r="FH150" s="42"/>
      <c r="FI150" s="42"/>
      <c r="FJ150" s="42"/>
      <c r="FK150" s="42"/>
      <c r="FL150" s="42"/>
      <c r="FM150" s="42"/>
      <c r="FN150" s="42"/>
      <c r="FO150" s="42"/>
      <c r="FP150" s="42"/>
      <c r="FQ150" s="42"/>
      <c r="FR150" s="42"/>
      <c r="FS150" s="42"/>
      <c r="FT150" s="42"/>
      <c r="FU150" s="42"/>
      <c r="FV150" s="42"/>
      <c r="FW150" s="42"/>
      <c r="FX150" s="42"/>
      <c r="FY150" s="42"/>
      <c r="FZ150" s="42"/>
      <c r="GA150" s="42"/>
      <c r="GB150" s="42"/>
      <c r="GC150" s="42"/>
      <c r="GD150" s="42"/>
      <c r="GE150" s="42"/>
      <c r="GF150" s="42"/>
      <c r="GG150" s="42"/>
      <c r="GH150" s="42"/>
      <c r="GI150" s="42"/>
      <c r="GJ150" s="42"/>
      <c r="GK150" s="42"/>
      <c r="GL150" s="42"/>
      <c r="GM150" s="42"/>
      <c r="GN150" s="42"/>
      <c r="GO150" s="42"/>
      <c r="GP150" s="42"/>
      <c r="GQ150" s="42"/>
      <c r="GR150" s="42"/>
      <c r="GS150" s="42"/>
      <c r="GT150" s="42"/>
      <c r="GU150" s="42"/>
      <c r="GV150" s="42"/>
      <c r="GW150" s="42"/>
      <c r="GX150" s="42"/>
      <c r="GY150" s="42"/>
      <c r="GZ150" s="42"/>
      <c r="HA150" s="42"/>
      <c r="HB150" s="42"/>
      <c r="HC150" s="42"/>
      <c r="HD150" s="42"/>
      <c r="HE150" s="42"/>
      <c r="HF150" s="42"/>
      <c r="HG150" s="42"/>
      <c r="HH150" s="42"/>
      <c r="HI150" s="42"/>
      <c r="HJ150" s="42"/>
      <c r="HK150" s="42"/>
      <c r="HL150" s="42"/>
      <c r="HM150" s="42"/>
      <c r="HN150" s="42"/>
      <c r="HO150" s="42"/>
      <c r="HP150" s="42"/>
      <c r="HQ150" s="42"/>
      <c r="HR150" s="42"/>
      <c r="HS150" s="42"/>
      <c r="HT150" s="42"/>
      <c r="HU150" s="42"/>
      <c r="HV150" s="42"/>
      <c r="HW150" s="42"/>
      <c r="HX150" s="42"/>
      <c r="HY150" s="42"/>
      <c r="HZ150" s="42"/>
      <c r="IA150" s="42"/>
      <c r="IB150" s="42"/>
      <c r="IC150" s="42"/>
      <c r="ID150" s="42"/>
      <c r="IE150" s="42"/>
      <c r="IF150" s="42"/>
      <c r="IG150" s="42"/>
      <c r="IH150" s="42"/>
      <c r="II150" s="42"/>
      <c r="IJ150" s="42"/>
      <c r="IK150" s="42"/>
      <c r="IL150" s="42"/>
      <c r="IM150" s="42"/>
      <c r="IN150" s="42"/>
      <c r="IO150" s="42"/>
      <c r="IP150" s="42"/>
      <c r="IQ150" s="42"/>
      <c r="IR150" s="42"/>
      <c r="IS150" s="42"/>
      <c r="IT150" s="42"/>
      <c r="IU150" s="42"/>
      <c r="IV150" s="42"/>
    </row>
    <row r="151" spans="1:256" s="64" customFormat="1" ht="67.5" customHeight="1">
      <c r="A151" s="167"/>
      <c r="B151" s="140"/>
      <c r="C151" s="141"/>
      <c r="D151" s="115" t="s">
        <v>118</v>
      </c>
      <c r="E151" s="72"/>
      <c r="G151" s="142"/>
      <c r="H151" s="69"/>
      <c r="I151" s="95"/>
      <c r="J151" s="179"/>
      <c r="K151" s="96"/>
      <c r="L151" s="96"/>
      <c r="M151" s="96"/>
      <c r="N151" s="96"/>
      <c r="O151" s="96"/>
      <c r="P151" s="96"/>
      <c r="Q151" s="137"/>
      <c r="R151" s="42"/>
      <c r="S151" s="42"/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  <c r="AK151" s="42"/>
      <c r="AL151" s="42"/>
      <c r="AM151" s="42"/>
      <c r="AN151" s="42"/>
      <c r="AO151" s="42"/>
      <c r="AP151" s="42"/>
      <c r="AQ151" s="42"/>
      <c r="AR151" s="42"/>
      <c r="AS151" s="42"/>
      <c r="AT151" s="42"/>
      <c r="AU151" s="42"/>
      <c r="AV151" s="42"/>
      <c r="AW151" s="42"/>
      <c r="AX151" s="42"/>
      <c r="AY151" s="42"/>
      <c r="AZ151" s="42"/>
      <c r="BA151" s="42"/>
      <c r="BB151" s="42"/>
      <c r="BC151" s="42"/>
      <c r="BD151" s="42"/>
      <c r="BE151" s="42"/>
      <c r="BF151" s="42"/>
      <c r="BG151" s="42"/>
      <c r="BH151" s="42"/>
      <c r="BI151" s="42"/>
      <c r="BJ151" s="42"/>
      <c r="BK151" s="42"/>
      <c r="BL151" s="42"/>
      <c r="BM151" s="42"/>
      <c r="BN151" s="42"/>
      <c r="BO151" s="42"/>
      <c r="BP151" s="42"/>
      <c r="BQ151" s="42"/>
      <c r="BR151" s="42"/>
      <c r="BS151" s="42"/>
      <c r="BT151" s="42"/>
      <c r="BU151" s="42"/>
      <c r="BV151" s="42"/>
      <c r="BW151" s="42"/>
      <c r="BX151" s="42"/>
      <c r="BY151" s="42"/>
      <c r="BZ151" s="42"/>
      <c r="CA151" s="42"/>
      <c r="CB151" s="42"/>
      <c r="CC151" s="42"/>
      <c r="CD151" s="42"/>
      <c r="CE151" s="42"/>
      <c r="CF151" s="42"/>
      <c r="CG151" s="42"/>
      <c r="CH151" s="42"/>
      <c r="CI151" s="42"/>
      <c r="CJ151" s="42"/>
      <c r="CK151" s="42"/>
      <c r="CL151" s="42"/>
      <c r="CM151" s="42"/>
      <c r="CN151" s="42"/>
      <c r="CO151" s="42"/>
      <c r="CP151" s="42"/>
      <c r="CQ151" s="42"/>
      <c r="CR151" s="42"/>
      <c r="CS151" s="42"/>
      <c r="CT151" s="42"/>
      <c r="CU151" s="42"/>
      <c r="CV151" s="42"/>
      <c r="CW151" s="42"/>
      <c r="CX151" s="42"/>
      <c r="CY151" s="42"/>
      <c r="CZ151" s="42"/>
      <c r="DA151" s="42"/>
      <c r="DB151" s="42"/>
      <c r="DC151" s="42"/>
      <c r="DD151" s="42"/>
      <c r="DE151" s="42"/>
      <c r="DF151" s="42"/>
      <c r="DG151" s="42"/>
      <c r="DH151" s="42"/>
      <c r="DI151" s="42"/>
      <c r="DJ151" s="42"/>
      <c r="DK151" s="42"/>
      <c r="DL151" s="42"/>
      <c r="DM151" s="42"/>
      <c r="DN151" s="42"/>
      <c r="DO151" s="42"/>
      <c r="DP151" s="42"/>
      <c r="DQ151" s="42"/>
      <c r="DR151" s="42"/>
      <c r="DS151" s="42"/>
      <c r="DT151" s="42"/>
      <c r="DU151" s="42"/>
      <c r="DV151" s="42"/>
      <c r="DW151" s="42"/>
      <c r="DX151" s="42"/>
      <c r="DY151" s="42"/>
      <c r="DZ151" s="42"/>
      <c r="EA151" s="42"/>
      <c r="EB151" s="42"/>
      <c r="EC151" s="42"/>
      <c r="ED151" s="42"/>
      <c r="EE151" s="42"/>
      <c r="EF151" s="42"/>
      <c r="EG151" s="42"/>
      <c r="EH151" s="42"/>
      <c r="EI151" s="42"/>
      <c r="EJ151" s="42"/>
      <c r="EK151" s="42"/>
      <c r="EL151" s="42"/>
      <c r="EM151" s="42"/>
      <c r="EN151" s="42"/>
      <c r="EO151" s="42"/>
      <c r="EP151" s="42"/>
      <c r="EQ151" s="42"/>
      <c r="ER151" s="42"/>
      <c r="ES151" s="42"/>
      <c r="ET151" s="42"/>
      <c r="EU151" s="42"/>
      <c r="EV151" s="42"/>
      <c r="EW151" s="42"/>
      <c r="EX151" s="42"/>
      <c r="EY151" s="42"/>
      <c r="EZ151" s="42"/>
      <c r="FA151" s="42"/>
      <c r="FB151" s="42"/>
      <c r="FC151" s="42"/>
      <c r="FD151" s="42"/>
      <c r="FE151" s="42"/>
      <c r="FF151" s="42"/>
      <c r="FG151" s="42"/>
      <c r="FH151" s="42"/>
      <c r="FI151" s="42"/>
      <c r="FJ151" s="42"/>
      <c r="FK151" s="42"/>
      <c r="FL151" s="42"/>
      <c r="FM151" s="42"/>
      <c r="FN151" s="42"/>
      <c r="FO151" s="42"/>
      <c r="FP151" s="42"/>
      <c r="FQ151" s="42"/>
      <c r="FR151" s="42"/>
      <c r="FS151" s="42"/>
      <c r="FT151" s="42"/>
      <c r="FU151" s="42"/>
      <c r="FV151" s="42"/>
      <c r="FW151" s="42"/>
      <c r="FX151" s="42"/>
      <c r="FY151" s="42"/>
      <c r="FZ151" s="42"/>
      <c r="GA151" s="42"/>
      <c r="GB151" s="42"/>
      <c r="GC151" s="42"/>
      <c r="GD151" s="42"/>
      <c r="GE151" s="42"/>
      <c r="GF151" s="42"/>
      <c r="GG151" s="42"/>
      <c r="GH151" s="42"/>
      <c r="GI151" s="42"/>
      <c r="GJ151" s="42"/>
      <c r="GK151" s="42"/>
      <c r="GL151" s="42"/>
      <c r="GM151" s="42"/>
      <c r="GN151" s="42"/>
      <c r="GO151" s="42"/>
      <c r="GP151" s="42"/>
      <c r="GQ151" s="42"/>
      <c r="GR151" s="42"/>
      <c r="GS151" s="42"/>
      <c r="GT151" s="42"/>
      <c r="GU151" s="42"/>
      <c r="GV151" s="42"/>
      <c r="GW151" s="42"/>
      <c r="GX151" s="42"/>
      <c r="GY151" s="42"/>
      <c r="GZ151" s="42"/>
      <c r="HA151" s="42"/>
      <c r="HB151" s="42"/>
      <c r="HC151" s="42"/>
      <c r="HD151" s="42"/>
      <c r="HE151" s="42"/>
      <c r="HF151" s="42"/>
      <c r="HG151" s="42"/>
      <c r="HH151" s="42"/>
      <c r="HI151" s="42"/>
      <c r="HJ151" s="42"/>
      <c r="HK151" s="42"/>
      <c r="HL151" s="42"/>
      <c r="HM151" s="42"/>
      <c r="HN151" s="42"/>
      <c r="HO151" s="42"/>
      <c r="HP151" s="42"/>
      <c r="HQ151" s="42"/>
      <c r="HR151" s="42"/>
      <c r="HS151" s="42"/>
      <c r="HT151" s="42"/>
      <c r="HU151" s="42"/>
      <c r="HV151" s="42"/>
      <c r="HW151" s="42"/>
      <c r="HX151" s="42"/>
      <c r="HY151" s="42"/>
      <c r="HZ151" s="42"/>
      <c r="IA151" s="42"/>
      <c r="IB151" s="42"/>
      <c r="IC151" s="42"/>
      <c r="ID151" s="42"/>
      <c r="IE151" s="42"/>
      <c r="IF151" s="42"/>
      <c r="IG151" s="42"/>
      <c r="IH151" s="42"/>
      <c r="II151" s="42"/>
      <c r="IJ151" s="42"/>
      <c r="IK151" s="42"/>
      <c r="IL151" s="42"/>
      <c r="IM151" s="42"/>
      <c r="IN151" s="42"/>
      <c r="IO151" s="42"/>
      <c r="IP151" s="42"/>
      <c r="IQ151" s="42"/>
      <c r="IR151" s="42"/>
      <c r="IS151" s="42"/>
      <c r="IT151" s="42"/>
      <c r="IU151" s="42"/>
      <c r="IV151" s="42"/>
    </row>
    <row r="152" spans="1:256" s="86" customFormat="1" ht="13.5" customHeight="1">
      <c r="A152" s="180"/>
      <c r="B152" s="89"/>
      <c r="C152" s="89" t="s">
        <v>42</v>
      </c>
      <c r="D152" s="89" t="s">
        <v>43</v>
      </c>
      <c r="E152" s="89"/>
      <c r="F152" s="181"/>
      <c r="G152" s="182"/>
      <c r="H152" s="182">
        <f>SUM(H153:H156)</f>
        <v>0</v>
      </c>
      <c r="I152" s="156"/>
      <c r="J152" s="183"/>
    </row>
    <row r="153" spans="1:256" s="86" customFormat="1" ht="13.5" customHeight="1">
      <c r="A153" s="144">
        <v>24</v>
      </c>
      <c r="B153" s="145" t="s">
        <v>33</v>
      </c>
      <c r="C153" s="81">
        <v>998018003</v>
      </c>
      <c r="D153" s="81" t="s">
        <v>174</v>
      </c>
      <c r="E153" s="82" t="s">
        <v>32</v>
      </c>
      <c r="F153" s="83">
        <v>4.78</v>
      </c>
      <c r="G153" s="285"/>
      <c r="H153" s="84">
        <f>F153*G153</f>
        <v>0</v>
      </c>
      <c r="I153" s="88" t="s">
        <v>169</v>
      </c>
      <c r="J153" s="184"/>
      <c r="K153" s="185"/>
    </row>
    <row r="154" spans="1:256" s="186" customFormat="1" ht="13.5" customHeight="1">
      <c r="A154" s="144">
        <v>25</v>
      </c>
      <c r="B154" s="81" t="s">
        <v>44</v>
      </c>
      <c r="C154" s="81" t="s">
        <v>45</v>
      </c>
      <c r="D154" s="81" t="s">
        <v>46</v>
      </c>
      <c r="E154" s="81" t="s">
        <v>30</v>
      </c>
      <c r="F154" s="147">
        <f>F155</f>
        <v>10</v>
      </c>
      <c r="G154" s="285"/>
      <c r="H154" s="84">
        <f>F154*G154</f>
        <v>0</v>
      </c>
      <c r="I154" s="88" t="s">
        <v>169</v>
      </c>
    </row>
    <row r="155" spans="1:256" s="186" customFormat="1" ht="27" customHeight="1">
      <c r="A155" s="144"/>
      <c r="B155" s="81"/>
      <c r="C155" s="187"/>
      <c r="D155" s="188" t="s">
        <v>47</v>
      </c>
      <c r="E155" s="187"/>
      <c r="F155" s="189">
        <v>10</v>
      </c>
      <c r="G155" s="190"/>
      <c r="H155" s="190"/>
      <c r="I155" s="191"/>
    </row>
    <row r="156" spans="1:256" s="186" customFormat="1" ht="27" customHeight="1">
      <c r="A156" s="144"/>
      <c r="B156" s="81"/>
      <c r="C156" s="187"/>
      <c r="D156" s="188" t="s">
        <v>175</v>
      </c>
      <c r="E156" s="187"/>
      <c r="F156" s="189"/>
      <c r="G156" s="190"/>
      <c r="H156" s="190"/>
      <c r="I156" s="191"/>
      <c r="J156" s="192"/>
    </row>
    <row r="157" spans="1:256" s="86" customFormat="1" ht="21" customHeight="1">
      <c r="A157" s="193"/>
      <c r="B157" s="89"/>
      <c r="C157" s="89" t="s">
        <v>21</v>
      </c>
      <c r="D157" s="89" t="s">
        <v>22</v>
      </c>
      <c r="E157" s="89"/>
      <c r="F157" s="194"/>
      <c r="G157" s="195"/>
      <c r="H157" s="182">
        <f>H158+H167+H177+H197</f>
        <v>0</v>
      </c>
      <c r="I157" s="156"/>
      <c r="J157" s="196"/>
    </row>
    <row r="158" spans="1:256" s="64" customFormat="1" ht="13.5" customHeight="1">
      <c r="A158" s="91"/>
      <c r="B158" s="57"/>
      <c r="C158" s="57">
        <v>712</v>
      </c>
      <c r="D158" s="57" t="s">
        <v>106</v>
      </c>
      <c r="E158" s="57"/>
      <c r="F158" s="143"/>
      <c r="G158" s="60"/>
      <c r="H158" s="60">
        <f>SUM(H159:H166)</f>
        <v>0</v>
      </c>
      <c r="I158" s="95"/>
      <c r="K158" s="197"/>
    </row>
    <row r="159" spans="1:256" s="64" customFormat="1" ht="13.5" customHeight="1">
      <c r="A159" s="65">
        <v>26</v>
      </c>
      <c r="B159" s="66" t="s">
        <v>107</v>
      </c>
      <c r="C159" s="67" t="s">
        <v>112</v>
      </c>
      <c r="D159" s="67" t="s">
        <v>113</v>
      </c>
      <c r="E159" s="67" t="s">
        <v>34</v>
      </c>
      <c r="F159" s="68">
        <f>SUM(F161)</f>
        <v>3</v>
      </c>
      <c r="G159" s="282"/>
      <c r="H159" s="69">
        <f>F159*G159</f>
        <v>0</v>
      </c>
      <c r="I159" s="70" t="s">
        <v>172</v>
      </c>
      <c r="J159" s="198"/>
    </row>
    <row r="160" spans="1:256" s="64" customFormat="1" ht="40.5" customHeight="1">
      <c r="A160" s="65"/>
      <c r="B160" s="66"/>
      <c r="C160" s="67"/>
      <c r="D160" s="72" t="s">
        <v>115</v>
      </c>
      <c r="E160" s="67"/>
      <c r="F160" s="73"/>
      <c r="G160" s="69"/>
      <c r="H160" s="69"/>
      <c r="I160" s="74"/>
      <c r="J160" s="132"/>
    </row>
    <row r="161" spans="1:224" s="64" customFormat="1" ht="27" customHeight="1">
      <c r="A161" s="65"/>
      <c r="B161" s="66"/>
      <c r="C161" s="67"/>
      <c r="D161" s="72" t="s">
        <v>176</v>
      </c>
      <c r="E161" s="67"/>
      <c r="F161" s="73">
        <v>3</v>
      </c>
      <c r="G161" s="69"/>
      <c r="H161" s="69"/>
      <c r="I161" s="74"/>
      <c r="J161" s="132"/>
    </row>
    <row r="162" spans="1:224" s="64" customFormat="1" ht="40.5" customHeight="1">
      <c r="A162" s="65"/>
      <c r="B162" s="66"/>
      <c r="C162" s="67"/>
      <c r="D162" s="72" t="s">
        <v>114</v>
      </c>
      <c r="E162" s="67"/>
      <c r="F162" s="73"/>
      <c r="G162" s="69"/>
      <c r="H162" s="69"/>
      <c r="I162" s="74"/>
    </row>
    <row r="163" spans="1:224" s="200" customFormat="1" ht="13.5" customHeight="1">
      <c r="A163" s="65">
        <v>27</v>
      </c>
      <c r="B163" s="66" t="s">
        <v>107</v>
      </c>
      <c r="C163" s="67">
        <v>998712203</v>
      </c>
      <c r="D163" s="67" t="s">
        <v>111</v>
      </c>
      <c r="E163" s="67" t="s">
        <v>48</v>
      </c>
      <c r="F163" s="68">
        <v>3.44</v>
      </c>
      <c r="G163" s="282"/>
      <c r="H163" s="69">
        <f>F163*G163</f>
        <v>0</v>
      </c>
      <c r="I163" s="70" t="s">
        <v>169</v>
      </c>
      <c r="J163" s="199"/>
      <c r="K163" s="64"/>
      <c r="L163" s="64"/>
      <c r="M163" s="64"/>
      <c r="N163" s="64"/>
      <c r="O163" s="64"/>
      <c r="P163" s="64"/>
      <c r="Q163" s="64"/>
      <c r="R163" s="64"/>
      <c r="S163" s="64"/>
      <c r="T163" s="64"/>
      <c r="U163" s="64"/>
      <c r="V163" s="64"/>
      <c r="W163" s="64"/>
      <c r="X163" s="64"/>
      <c r="Y163" s="64"/>
      <c r="Z163" s="64"/>
      <c r="AA163" s="64"/>
      <c r="AB163" s="64"/>
      <c r="AC163" s="64"/>
      <c r="AD163" s="64"/>
      <c r="AE163" s="64"/>
      <c r="AF163" s="64"/>
      <c r="AG163" s="64"/>
      <c r="AH163" s="64"/>
      <c r="AI163" s="64"/>
      <c r="AJ163" s="64"/>
      <c r="AK163" s="64"/>
      <c r="AL163" s="64"/>
      <c r="AM163" s="64"/>
      <c r="AN163" s="64"/>
      <c r="AO163" s="64"/>
      <c r="AP163" s="64"/>
      <c r="AQ163" s="64"/>
      <c r="AR163" s="64"/>
      <c r="AS163" s="64"/>
      <c r="AT163" s="64"/>
      <c r="AU163" s="64"/>
      <c r="AV163" s="64"/>
      <c r="AW163" s="64"/>
      <c r="AX163" s="64"/>
      <c r="AY163" s="64"/>
      <c r="AZ163" s="64"/>
      <c r="BA163" s="64"/>
      <c r="BB163" s="64"/>
      <c r="BC163" s="64"/>
      <c r="BD163" s="64"/>
      <c r="BE163" s="64"/>
      <c r="BF163" s="64"/>
      <c r="BG163" s="64"/>
      <c r="BH163" s="64"/>
      <c r="BI163" s="64"/>
      <c r="BJ163" s="64"/>
      <c r="BK163" s="64"/>
      <c r="BL163" s="64"/>
      <c r="BM163" s="64"/>
      <c r="BN163" s="64"/>
      <c r="BO163" s="64"/>
      <c r="BP163" s="64"/>
      <c r="BQ163" s="64"/>
      <c r="BR163" s="64"/>
      <c r="BS163" s="64"/>
      <c r="BT163" s="64"/>
      <c r="BU163" s="64"/>
      <c r="BV163" s="64"/>
      <c r="BW163" s="64"/>
      <c r="BX163" s="64"/>
      <c r="BY163" s="64"/>
      <c r="BZ163" s="64"/>
      <c r="CA163" s="64"/>
      <c r="CB163" s="64"/>
      <c r="CC163" s="64"/>
      <c r="CD163" s="64"/>
      <c r="CE163" s="64"/>
      <c r="CF163" s="64"/>
      <c r="CG163" s="64"/>
      <c r="CH163" s="64"/>
      <c r="CI163" s="64"/>
      <c r="CJ163" s="64"/>
      <c r="CK163" s="64"/>
      <c r="CL163" s="64"/>
      <c r="CM163" s="64"/>
      <c r="CN163" s="64"/>
      <c r="CO163" s="64"/>
      <c r="CP163" s="64"/>
      <c r="CQ163" s="64"/>
      <c r="CR163" s="64"/>
      <c r="CS163" s="64"/>
      <c r="CT163" s="64"/>
      <c r="CU163" s="64"/>
      <c r="CV163" s="64"/>
      <c r="CW163" s="64"/>
      <c r="CX163" s="64"/>
      <c r="CY163" s="64"/>
      <c r="CZ163" s="64"/>
      <c r="DA163" s="64"/>
      <c r="DB163" s="64"/>
      <c r="DC163" s="64"/>
      <c r="DD163" s="64"/>
      <c r="DE163" s="64"/>
      <c r="DF163" s="64"/>
      <c r="DG163" s="64"/>
      <c r="DH163" s="64"/>
      <c r="DI163" s="64"/>
      <c r="DJ163" s="64"/>
      <c r="DK163" s="64"/>
      <c r="DL163" s="64"/>
      <c r="DM163" s="64"/>
      <c r="DN163" s="64"/>
      <c r="DO163" s="64"/>
      <c r="DP163" s="64"/>
      <c r="DQ163" s="64"/>
      <c r="DR163" s="64"/>
      <c r="DS163" s="64"/>
      <c r="DT163" s="64"/>
      <c r="DU163" s="64"/>
      <c r="DV163" s="64"/>
      <c r="DW163" s="64"/>
      <c r="DX163" s="64"/>
      <c r="DY163" s="64"/>
      <c r="DZ163" s="64"/>
      <c r="EA163" s="64"/>
      <c r="EB163" s="64"/>
      <c r="EC163" s="64"/>
      <c r="ED163" s="64"/>
      <c r="EE163" s="64"/>
      <c r="EF163" s="64"/>
      <c r="EG163" s="64"/>
      <c r="EH163" s="64"/>
      <c r="EI163" s="64"/>
      <c r="EJ163" s="64"/>
      <c r="EK163" s="64"/>
      <c r="EL163" s="64"/>
      <c r="EM163" s="64"/>
      <c r="EN163" s="64"/>
      <c r="EO163" s="64"/>
      <c r="EP163" s="64"/>
      <c r="EQ163" s="64"/>
      <c r="ER163" s="64"/>
      <c r="ES163" s="64"/>
      <c r="ET163" s="64"/>
      <c r="EU163" s="64"/>
      <c r="EV163" s="64"/>
      <c r="EW163" s="64"/>
      <c r="EX163" s="64"/>
      <c r="EY163" s="64"/>
      <c r="EZ163" s="64"/>
      <c r="FA163" s="64"/>
      <c r="FB163" s="64"/>
      <c r="FC163" s="64"/>
      <c r="FD163" s="64"/>
      <c r="FE163" s="64"/>
      <c r="FF163" s="64"/>
      <c r="FG163" s="64"/>
      <c r="FH163" s="64"/>
      <c r="FI163" s="64"/>
      <c r="FJ163" s="64"/>
      <c r="FK163" s="64"/>
      <c r="FL163" s="64"/>
      <c r="FM163" s="64"/>
      <c r="FN163" s="64"/>
      <c r="FO163" s="64"/>
      <c r="FP163" s="64"/>
      <c r="FQ163" s="64"/>
      <c r="FR163" s="64"/>
      <c r="FS163" s="64"/>
      <c r="FT163" s="64"/>
      <c r="FU163" s="64"/>
      <c r="FV163" s="64"/>
      <c r="FW163" s="64"/>
      <c r="FX163" s="64"/>
      <c r="FY163" s="64"/>
      <c r="FZ163" s="64"/>
      <c r="GA163" s="64"/>
      <c r="GB163" s="64"/>
      <c r="GC163" s="64"/>
      <c r="GD163" s="64"/>
      <c r="GE163" s="64"/>
      <c r="GF163" s="64"/>
      <c r="GG163" s="64"/>
      <c r="GH163" s="64"/>
      <c r="GI163" s="64"/>
      <c r="GJ163" s="64"/>
      <c r="GK163" s="64"/>
      <c r="GL163" s="64"/>
      <c r="GM163" s="64"/>
      <c r="GN163" s="64"/>
      <c r="GO163" s="64"/>
      <c r="GP163" s="64"/>
      <c r="GQ163" s="64"/>
      <c r="GR163" s="64"/>
      <c r="GS163" s="64"/>
      <c r="GT163" s="64"/>
      <c r="GU163" s="64"/>
      <c r="GV163" s="64"/>
      <c r="GW163" s="64"/>
      <c r="GX163" s="64"/>
      <c r="GY163" s="64"/>
      <c r="GZ163" s="64"/>
      <c r="HA163" s="64"/>
      <c r="HB163" s="64"/>
      <c r="HC163" s="64"/>
      <c r="HD163" s="64"/>
      <c r="HE163" s="64"/>
      <c r="HF163" s="64"/>
      <c r="HG163" s="64"/>
      <c r="HH163" s="64"/>
      <c r="HI163" s="64"/>
      <c r="HJ163" s="64"/>
      <c r="HK163" s="64"/>
      <c r="HL163" s="64"/>
      <c r="HM163" s="64"/>
      <c r="HN163" s="64"/>
      <c r="HO163" s="64"/>
      <c r="HP163" s="64"/>
    </row>
    <row r="164" spans="1:224" s="137" customFormat="1" ht="13.5" customHeight="1">
      <c r="A164" s="65">
        <v>28</v>
      </c>
      <c r="B164" s="67" t="s">
        <v>44</v>
      </c>
      <c r="C164" s="67" t="s">
        <v>108</v>
      </c>
      <c r="D164" s="67" t="s">
        <v>109</v>
      </c>
      <c r="E164" s="67" t="s">
        <v>30</v>
      </c>
      <c r="F164" s="68">
        <f>F165</f>
        <v>3</v>
      </c>
      <c r="G164" s="282"/>
      <c r="H164" s="69">
        <f>F164*G164</f>
        <v>0</v>
      </c>
      <c r="I164" s="70" t="s">
        <v>169</v>
      </c>
      <c r="J164" s="201"/>
      <c r="K164" s="202"/>
      <c r="L164" s="203"/>
      <c r="M164" s="203"/>
      <c r="N164" s="203"/>
      <c r="O164" s="203"/>
      <c r="P164" s="203"/>
      <c r="Q164" s="203"/>
      <c r="R164" s="203"/>
      <c r="S164" s="204"/>
      <c r="T164" s="203"/>
    </row>
    <row r="165" spans="1:224" s="64" customFormat="1" ht="13.5" customHeight="1">
      <c r="A165" s="139"/>
      <c r="B165" s="141"/>
      <c r="C165" s="141"/>
      <c r="D165" s="72" t="s">
        <v>110</v>
      </c>
      <c r="E165" s="141"/>
      <c r="F165" s="73">
        <v>3</v>
      </c>
      <c r="G165" s="142"/>
      <c r="H165" s="69"/>
      <c r="I165" s="95"/>
      <c r="S165" s="137"/>
      <c r="T165" s="203"/>
      <c r="U165" s="137"/>
    </row>
    <row r="166" spans="1:224" s="64" customFormat="1" ht="13.5" customHeight="1">
      <c r="A166" s="139"/>
      <c r="B166" s="141"/>
      <c r="C166" s="141"/>
      <c r="D166" s="72" t="s">
        <v>50</v>
      </c>
      <c r="E166" s="141"/>
      <c r="F166" s="73"/>
      <c r="G166" s="142"/>
      <c r="H166" s="69"/>
      <c r="I166" s="95"/>
    </row>
    <row r="167" spans="1:224" s="186" customFormat="1" ht="13.5" customHeight="1">
      <c r="A167" s="193"/>
      <c r="B167" s="89"/>
      <c r="C167" s="89">
        <v>766</v>
      </c>
      <c r="D167" s="89" t="s">
        <v>26</v>
      </c>
      <c r="E167" s="89"/>
      <c r="F167" s="181"/>
      <c r="G167" s="182"/>
      <c r="H167" s="182">
        <f>SUM(H168:H176)</f>
        <v>0</v>
      </c>
      <c r="I167" s="156"/>
      <c r="J167" s="205"/>
    </row>
    <row r="168" spans="1:224" s="186" customFormat="1" ht="13.5" customHeight="1">
      <c r="A168" s="65">
        <v>29</v>
      </c>
      <c r="B168" s="66" t="s">
        <v>95</v>
      </c>
      <c r="C168" s="206" t="s">
        <v>100</v>
      </c>
      <c r="D168" s="67" t="s">
        <v>102</v>
      </c>
      <c r="E168" s="207" t="s">
        <v>34</v>
      </c>
      <c r="F168" s="208">
        <f>SUM(F169:F170)</f>
        <v>1</v>
      </c>
      <c r="G168" s="287"/>
      <c r="H168" s="69">
        <f>F168*G168</f>
        <v>0</v>
      </c>
      <c r="I168" s="70" t="s">
        <v>172</v>
      </c>
      <c r="J168" s="205"/>
      <c r="N168" s="205"/>
    </row>
    <row r="169" spans="1:224" s="186" customFormat="1" ht="13.5" customHeight="1">
      <c r="A169" s="65"/>
      <c r="B169" s="66"/>
      <c r="C169" s="209"/>
      <c r="D169" s="127" t="s">
        <v>103</v>
      </c>
      <c r="E169" s="207"/>
      <c r="F169" s="73">
        <v>1</v>
      </c>
      <c r="G169" s="210"/>
      <c r="H169" s="69"/>
      <c r="I169" s="70"/>
      <c r="J169" s="205"/>
    </row>
    <row r="170" spans="1:224" s="186" customFormat="1" ht="40.5" customHeight="1">
      <c r="A170" s="139"/>
      <c r="B170" s="141"/>
      <c r="C170" s="141"/>
      <c r="D170" s="127" t="s">
        <v>105</v>
      </c>
      <c r="E170" s="207"/>
      <c r="F170" s="73"/>
      <c r="G170" s="142"/>
      <c r="H170" s="69"/>
      <c r="I170" s="70"/>
      <c r="J170" s="211"/>
    </row>
    <row r="171" spans="1:224" s="186" customFormat="1" ht="13.5" customHeight="1">
      <c r="A171" s="65">
        <v>30</v>
      </c>
      <c r="B171" s="66" t="s">
        <v>95</v>
      </c>
      <c r="C171" s="206" t="s">
        <v>101</v>
      </c>
      <c r="D171" s="67" t="s">
        <v>102</v>
      </c>
      <c r="E171" s="207" t="s">
        <v>34</v>
      </c>
      <c r="F171" s="208">
        <f>SUM(F172:F173)</f>
        <v>1</v>
      </c>
      <c r="G171" s="287"/>
      <c r="H171" s="69">
        <f>F171*G171</f>
        <v>0</v>
      </c>
      <c r="I171" s="70" t="s">
        <v>172</v>
      </c>
      <c r="J171" s="205"/>
    </row>
    <row r="172" spans="1:224" s="186" customFormat="1" ht="13.5" customHeight="1">
      <c r="A172" s="65"/>
      <c r="B172" s="66"/>
      <c r="C172" s="209"/>
      <c r="D172" s="127" t="s">
        <v>104</v>
      </c>
      <c r="E172" s="207"/>
      <c r="F172" s="73">
        <v>1</v>
      </c>
      <c r="G172" s="210"/>
      <c r="H172" s="69"/>
      <c r="I172" s="70"/>
      <c r="J172" s="205"/>
      <c r="M172" s="205"/>
    </row>
    <row r="173" spans="1:224" s="186" customFormat="1" ht="40.5" customHeight="1">
      <c r="A173" s="139"/>
      <c r="B173" s="141"/>
      <c r="C173" s="141"/>
      <c r="D173" s="127" t="s">
        <v>105</v>
      </c>
      <c r="E173" s="207"/>
      <c r="F173" s="73"/>
      <c r="G173" s="142"/>
      <c r="H173" s="69"/>
      <c r="I173" s="70"/>
      <c r="J173" s="211"/>
    </row>
    <row r="174" spans="1:224" s="64" customFormat="1" ht="13.5" customHeight="1">
      <c r="A174" s="78">
        <v>31</v>
      </c>
      <c r="B174" s="81" t="s">
        <v>44</v>
      </c>
      <c r="C174" s="81" t="s">
        <v>51</v>
      </c>
      <c r="D174" s="81" t="s">
        <v>52</v>
      </c>
      <c r="E174" s="81" t="s">
        <v>30</v>
      </c>
      <c r="F174" s="147">
        <f>F175</f>
        <v>2</v>
      </c>
      <c r="G174" s="285"/>
      <c r="H174" s="84">
        <f>F174*G174</f>
        <v>0</v>
      </c>
      <c r="I174" s="70" t="s">
        <v>169</v>
      </c>
      <c r="J174" s="212"/>
      <c r="R174" s="213"/>
    </row>
    <row r="175" spans="1:224" s="64" customFormat="1" ht="13.5" customHeight="1">
      <c r="A175" s="214"/>
      <c r="B175" s="154"/>
      <c r="C175" s="154"/>
      <c r="D175" s="188" t="s">
        <v>79</v>
      </c>
      <c r="E175" s="154"/>
      <c r="F175" s="90">
        <v>2</v>
      </c>
      <c r="G175" s="155"/>
      <c r="H175" s="84"/>
      <c r="I175" s="156"/>
      <c r="J175" s="215"/>
      <c r="R175" s="213"/>
    </row>
    <row r="176" spans="1:224" s="64" customFormat="1" ht="13.5" customHeight="1">
      <c r="A176" s="214"/>
      <c r="B176" s="154"/>
      <c r="C176" s="154"/>
      <c r="D176" s="188" t="s">
        <v>49</v>
      </c>
      <c r="E176" s="154"/>
      <c r="F176" s="90"/>
      <c r="G176" s="155"/>
      <c r="H176" s="84"/>
      <c r="I176" s="156"/>
      <c r="J176" s="215"/>
      <c r="R176" s="213"/>
    </row>
    <row r="177" spans="1:256" s="64" customFormat="1" ht="13.5" customHeight="1">
      <c r="A177" s="91"/>
      <c r="B177" s="57"/>
      <c r="C177" s="57" t="s">
        <v>119</v>
      </c>
      <c r="D177" s="57" t="s">
        <v>120</v>
      </c>
      <c r="E177" s="57"/>
      <c r="F177" s="143"/>
      <c r="G177" s="61"/>
      <c r="H177" s="61">
        <f>SUM(H178:H179,H182:H196)</f>
        <v>0</v>
      </c>
      <c r="I177" s="216"/>
    </row>
    <row r="178" spans="1:256" s="137" customFormat="1" ht="27" customHeight="1">
      <c r="A178" s="65">
        <v>32</v>
      </c>
      <c r="B178" s="67" t="s">
        <v>119</v>
      </c>
      <c r="C178" s="67" t="s">
        <v>161</v>
      </c>
      <c r="D178" s="67" t="s">
        <v>133</v>
      </c>
      <c r="E178" s="67" t="s">
        <v>20</v>
      </c>
      <c r="F178" s="68">
        <f>SUM(F182:F183)</f>
        <v>2.5</v>
      </c>
      <c r="G178" s="69">
        <f>SUM(H180:H181)/F178</f>
        <v>0</v>
      </c>
      <c r="H178" s="69">
        <f>F178*G178</f>
        <v>0</v>
      </c>
      <c r="I178" s="70" t="s">
        <v>172</v>
      </c>
      <c r="J178" s="132"/>
      <c r="K178" s="133"/>
      <c r="L178" s="134"/>
      <c r="M178" s="135"/>
      <c r="N178" s="135"/>
      <c r="O178" s="134"/>
      <c r="P178" s="64"/>
      <c r="Q178" s="64"/>
      <c r="R178" s="136"/>
    </row>
    <row r="179" spans="1:256" s="64" customFormat="1" ht="13.5" customHeight="1">
      <c r="A179" s="167"/>
      <c r="B179" s="140"/>
      <c r="C179" s="141"/>
      <c r="D179" s="72" t="s">
        <v>252</v>
      </c>
      <c r="E179" s="72"/>
      <c r="F179" s="168"/>
      <c r="G179" s="217"/>
      <c r="H179" s="169"/>
      <c r="I179" s="170"/>
      <c r="J179" s="132"/>
    </row>
    <row r="180" spans="1:256" s="64" customFormat="1" ht="13.5" customHeight="1">
      <c r="A180" s="173" t="s">
        <v>308</v>
      </c>
      <c r="B180" s="140"/>
      <c r="C180" s="141"/>
      <c r="D180" s="72" t="s">
        <v>121</v>
      </c>
      <c r="E180" s="72" t="s">
        <v>20</v>
      </c>
      <c r="F180" s="168">
        <v>2.5</v>
      </c>
      <c r="G180" s="286"/>
      <c r="H180" s="175">
        <f>F180*G180</f>
        <v>0</v>
      </c>
      <c r="I180" s="176"/>
      <c r="J180" s="177"/>
      <c r="K180" s="96"/>
      <c r="L180" s="96"/>
      <c r="M180" s="96"/>
      <c r="N180" s="96"/>
      <c r="O180" s="96"/>
      <c r="P180" s="96"/>
      <c r="Q180" s="137"/>
      <c r="R180" s="161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  <c r="AK180" s="42"/>
      <c r="AL180" s="42"/>
      <c r="AM180" s="42"/>
      <c r="AN180" s="42"/>
      <c r="AO180" s="42"/>
      <c r="AP180" s="42"/>
      <c r="AQ180" s="42"/>
      <c r="AR180" s="42"/>
      <c r="AS180" s="42"/>
      <c r="AT180" s="42"/>
      <c r="AU180" s="42"/>
      <c r="AV180" s="42"/>
      <c r="AW180" s="42"/>
      <c r="AX180" s="42"/>
      <c r="AY180" s="42"/>
      <c r="AZ180" s="42"/>
      <c r="BA180" s="42"/>
      <c r="BB180" s="42"/>
      <c r="BC180" s="42"/>
      <c r="BD180" s="42"/>
      <c r="BE180" s="42"/>
      <c r="BF180" s="42"/>
      <c r="BG180" s="42"/>
      <c r="BH180" s="42"/>
      <c r="BI180" s="42"/>
      <c r="BJ180" s="42"/>
      <c r="BK180" s="42"/>
      <c r="BL180" s="42"/>
      <c r="BM180" s="42"/>
      <c r="BN180" s="42"/>
      <c r="BO180" s="42"/>
      <c r="BP180" s="42"/>
      <c r="BQ180" s="42"/>
      <c r="BR180" s="42"/>
      <c r="BS180" s="42"/>
      <c r="BT180" s="42"/>
      <c r="BU180" s="42"/>
      <c r="BV180" s="42"/>
      <c r="BW180" s="42"/>
      <c r="BX180" s="42"/>
      <c r="BY180" s="42"/>
      <c r="BZ180" s="42"/>
      <c r="CA180" s="42"/>
      <c r="CB180" s="42"/>
      <c r="CC180" s="42"/>
      <c r="CD180" s="42"/>
      <c r="CE180" s="42"/>
      <c r="CF180" s="42"/>
      <c r="CG180" s="42"/>
      <c r="CH180" s="42"/>
      <c r="CI180" s="42"/>
      <c r="CJ180" s="42"/>
      <c r="CK180" s="42"/>
      <c r="CL180" s="42"/>
      <c r="CM180" s="42"/>
      <c r="CN180" s="42"/>
      <c r="CO180" s="42"/>
      <c r="CP180" s="42"/>
      <c r="CQ180" s="42"/>
      <c r="CR180" s="42"/>
      <c r="CS180" s="42"/>
      <c r="CT180" s="42"/>
      <c r="CU180" s="42"/>
      <c r="CV180" s="42"/>
      <c r="CW180" s="42"/>
      <c r="CX180" s="42"/>
      <c r="CY180" s="42"/>
      <c r="CZ180" s="42"/>
      <c r="DA180" s="42"/>
      <c r="DB180" s="42"/>
      <c r="DC180" s="42"/>
      <c r="DD180" s="42"/>
      <c r="DE180" s="42"/>
      <c r="DF180" s="42"/>
      <c r="DG180" s="42"/>
      <c r="DH180" s="42"/>
      <c r="DI180" s="42"/>
      <c r="DJ180" s="42"/>
      <c r="DK180" s="42"/>
      <c r="DL180" s="42"/>
      <c r="DM180" s="42"/>
      <c r="DN180" s="42"/>
      <c r="DO180" s="42"/>
      <c r="DP180" s="42"/>
      <c r="DQ180" s="42"/>
      <c r="DR180" s="42"/>
      <c r="DS180" s="42"/>
      <c r="DT180" s="42"/>
      <c r="DU180" s="42"/>
      <c r="DV180" s="42"/>
      <c r="DW180" s="42"/>
      <c r="DX180" s="42"/>
      <c r="DY180" s="42"/>
      <c r="DZ180" s="42"/>
      <c r="EA180" s="42"/>
      <c r="EB180" s="42"/>
      <c r="EC180" s="42"/>
      <c r="ED180" s="42"/>
      <c r="EE180" s="42"/>
      <c r="EF180" s="42"/>
      <c r="EG180" s="42"/>
      <c r="EH180" s="42"/>
      <c r="EI180" s="42"/>
      <c r="EJ180" s="42"/>
      <c r="EK180" s="42"/>
      <c r="EL180" s="42"/>
      <c r="EM180" s="42"/>
      <c r="EN180" s="42"/>
      <c r="EO180" s="42"/>
      <c r="EP180" s="42"/>
      <c r="EQ180" s="42"/>
      <c r="ER180" s="42"/>
      <c r="ES180" s="42"/>
      <c r="ET180" s="42"/>
      <c r="EU180" s="42"/>
      <c r="EV180" s="42"/>
      <c r="EW180" s="42"/>
      <c r="EX180" s="42"/>
      <c r="EY180" s="42"/>
      <c r="EZ180" s="42"/>
      <c r="FA180" s="42"/>
      <c r="FB180" s="42"/>
      <c r="FC180" s="42"/>
      <c r="FD180" s="42"/>
      <c r="FE180" s="42"/>
      <c r="FF180" s="42"/>
      <c r="FG180" s="42"/>
      <c r="FH180" s="42"/>
      <c r="FI180" s="42"/>
      <c r="FJ180" s="42"/>
      <c r="FK180" s="42"/>
      <c r="FL180" s="42"/>
      <c r="FM180" s="42"/>
      <c r="FN180" s="42"/>
      <c r="FO180" s="42"/>
      <c r="FP180" s="42"/>
      <c r="FQ180" s="42"/>
      <c r="FR180" s="42"/>
      <c r="FS180" s="42"/>
      <c r="FT180" s="42"/>
      <c r="FU180" s="42"/>
      <c r="FV180" s="42"/>
      <c r="FW180" s="42"/>
      <c r="FX180" s="42"/>
      <c r="FY180" s="42"/>
      <c r="FZ180" s="42"/>
      <c r="GA180" s="42"/>
      <c r="GB180" s="42"/>
      <c r="GC180" s="42"/>
      <c r="GD180" s="42"/>
      <c r="GE180" s="42"/>
      <c r="GF180" s="42"/>
      <c r="GG180" s="42"/>
      <c r="GH180" s="42"/>
      <c r="GI180" s="42"/>
      <c r="GJ180" s="42"/>
      <c r="GK180" s="42"/>
      <c r="GL180" s="42"/>
      <c r="GM180" s="42"/>
      <c r="GN180" s="42"/>
      <c r="GO180" s="42"/>
      <c r="GP180" s="42"/>
      <c r="GQ180" s="42"/>
      <c r="GR180" s="42"/>
      <c r="GS180" s="42"/>
      <c r="GT180" s="42"/>
      <c r="GU180" s="42"/>
      <c r="GV180" s="42"/>
      <c r="GW180" s="42"/>
      <c r="GX180" s="42"/>
      <c r="GY180" s="42"/>
      <c r="GZ180" s="42"/>
      <c r="HA180" s="42"/>
      <c r="HB180" s="42"/>
      <c r="HC180" s="42"/>
      <c r="HD180" s="42"/>
      <c r="HE180" s="42"/>
      <c r="HF180" s="42"/>
      <c r="HG180" s="42"/>
      <c r="HH180" s="42"/>
      <c r="HI180" s="42"/>
      <c r="HJ180" s="42"/>
      <c r="HK180" s="42"/>
      <c r="HL180" s="42"/>
      <c r="HM180" s="42"/>
      <c r="HN180" s="42"/>
      <c r="HO180" s="42"/>
      <c r="HP180" s="42"/>
      <c r="HQ180" s="42"/>
      <c r="HR180" s="42"/>
      <c r="HS180" s="42"/>
      <c r="HT180" s="42"/>
      <c r="HU180" s="42"/>
      <c r="HV180" s="42"/>
      <c r="HW180" s="42"/>
      <c r="HX180" s="42"/>
      <c r="HY180" s="42"/>
      <c r="HZ180" s="42"/>
      <c r="IA180" s="42"/>
      <c r="IB180" s="42"/>
      <c r="IC180" s="42"/>
      <c r="ID180" s="42"/>
      <c r="IE180" s="42"/>
      <c r="IF180" s="42"/>
      <c r="IG180" s="42"/>
      <c r="IH180" s="42"/>
      <c r="II180" s="42"/>
      <c r="IJ180" s="42"/>
      <c r="IK180" s="42"/>
      <c r="IL180" s="42"/>
      <c r="IM180" s="42"/>
      <c r="IN180" s="42"/>
      <c r="IO180" s="42"/>
      <c r="IP180" s="42"/>
      <c r="IQ180" s="42"/>
      <c r="IR180" s="42"/>
      <c r="IS180" s="42"/>
      <c r="IT180" s="42"/>
      <c r="IU180" s="42"/>
      <c r="IV180" s="42"/>
    </row>
    <row r="181" spans="1:256" s="64" customFormat="1" ht="13.5" customHeight="1">
      <c r="A181" s="173" t="s">
        <v>309</v>
      </c>
      <c r="B181" s="140"/>
      <c r="C181" s="141"/>
      <c r="D181" s="72" t="s">
        <v>122</v>
      </c>
      <c r="E181" s="72" t="s">
        <v>20</v>
      </c>
      <c r="F181" s="168">
        <v>2.75</v>
      </c>
      <c r="G181" s="286"/>
      <c r="H181" s="175">
        <f>F181*G181</f>
        <v>0</v>
      </c>
      <c r="I181" s="176"/>
      <c r="J181" s="177"/>
      <c r="K181" s="96"/>
      <c r="L181" s="96"/>
      <c r="M181" s="96"/>
      <c r="N181" s="96"/>
      <c r="O181" s="96"/>
      <c r="P181" s="96"/>
      <c r="Q181" s="137"/>
      <c r="R181" s="161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  <c r="BF181" s="42"/>
      <c r="BG181" s="42"/>
      <c r="BH181" s="42"/>
      <c r="BI181" s="42"/>
      <c r="BJ181" s="42"/>
      <c r="BK181" s="42"/>
      <c r="BL181" s="42"/>
      <c r="BM181" s="42"/>
      <c r="BN181" s="42"/>
      <c r="BO181" s="42"/>
      <c r="BP181" s="42"/>
      <c r="BQ181" s="42"/>
      <c r="BR181" s="42"/>
      <c r="BS181" s="42"/>
      <c r="BT181" s="42"/>
      <c r="BU181" s="42"/>
      <c r="BV181" s="42"/>
      <c r="BW181" s="42"/>
      <c r="BX181" s="42"/>
      <c r="BY181" s="42"/>
      <c r="BZ181" s="42"/>
      <c r="CA181" s="42"/>
      <c r="CB181" s="42"/>
      <c r="CC181" s="42"/>
      <c r="CD181" s="42"/>
      <c r="CE181" s="42"/>
      <c r="CF181" s="42"/>
      <c r="CG181" s="42"/>
      <c r="CH181" s="42"/>
      <c r="CI181" s="42"/>
      <c r="CJ181" s="42"/>
      <c r="CK181" s="42"/>
      <c r="CL181" s="42"/>
      <c r="CM181" s="42"/>
      <c r="CN181" s="42"/>
      <c r="CO181" s="42"/>
      <c r="CP181" s="42"/>
      <c r="CQ181" s="42"/>
      <c r="CR181" s="42"/>
      <c r="CS181" s="42"/>
      <c r="CT181" s="42"/>
      <c r="CU181" s="42"/>
      <c r="CV181" s="42"/>
      <c r="CW181" s="42"/>
      <c r="CX181" s="42"/>
      <c r="CY181" s="42"/>
      <c r="CZ181" s="42"/>
      <c r="DA181" s="42"/>
      <c r="DB181" s="42"/>
      <c r="DC181" s="42"/>
      <c r="DD181" s="42"/>
      <c r="DE181" s="42"/>
      <c r="DF181" s="42"/>
      <c r="DG181" s="42"/>
      <c r="DH181" s="42"/>
      <c r="DI181" s="42"/>
      <c r="DJ181" s="42"/>
      <c r="DK181" s="42"/>
      <c r="DL181" s="42"/>
      <c r="DM181" s="42"/>
      <c r="DN181" s="42"/>
      <c r="DO181" s="42"/>
      <c r="DP181" s="42"/>
      <c r="DQ181" s="42"/>
      <c r="DR181" s="42"/>
      <c r="DS181" s="42"/>
      <c r="DT181" s="42"/>
      <c r="DU181" s="42"/>
      <c r="DV181" s="42"/>
      <c r="DW181" s="42"/>
      <c r="DX181" s="42"/>
      <c r="DY181" s="42"/>
      <c r="DZ181" s="42"/>
      <c r="EA181" s="42"/>
      <c r="EB181" s="42"/>
      <c r="EC181" s="42"/>
      <c r="ED181" s="42"/>
      <c r="EE181" s="42"/>
      <c r="EF181" s="42"/>
      <c r="EG181" s="42"/>
      <c r="EH181" s="42"/>
      <c r="EI181" s="42"/>
      <c r="EJ181" s="42"/>
      <c r="EK181" s="42"/>
      <c r="EL181" s="42"/>
      <c r="EM181" s="42"/>
      <c r="EN181" s="42"/>
      <c r="EO181" s="42"/>
      <c r="EP181" s="42"/>
      <c r="EQ181" s="42"/>
      <c r="ER181" s="42"/>
      <c r="ES181" s="42"/>
      <c r="ET181" s="42"/>
      <c r="EU181" s="42"/>
      <c r="EV181" s="42"/>
      <c r="EW181" s="42"/>
      <c r="EX181" s="42"/>
      <c r="EY181" s="42"/>
      <c r="EZ181" s="42"/>
      <c r="FA181" s="42"/>
      <c r="FB181" s="42"/>
      <c r="FC181" s="42"/>
      <c r="FD181" s="42"/>
      <c r="FE181" s="42"/>
      <c r="FF181" s="42"/>
      <c r="FG181" s="42"/>
      <c r="FH181" s="42"/>
      <c r="FI181" s="42"/>
      <c r="FJ181" s="42"/>
      <c r="FK181" s="42"/>
      <c r="FL181" s="42"/>
      <c r="FM181" s="42"/>
      <c r="FN181" s="42"/>
      <c r="FO181" s="42"/>
      <c r="FP181" s="42"/>
      <c r="FQ181" s="42"/>
      <c r="FR181" s="42"/>
      <c r="FS181" s="42"/>
      <c r="FT181" s="42"/>
      <c r="FU181" s="42"/>
      <c r="FV181" s="42"/>
      <c r="FW181" s="42"/>
      <c r="FX181" s="42"/>
      <c r="FY181" s="42"/>
      <c r="FZ181" s="42"/>
      <c r="GA181" s="42"/>
      <c r="GB181" s="42"/>
      <c r="GC181" s="42"/>
      <c r="GD181" s="42"/>
      <c r="GE181" s="42"/>
      <c r="GF181" s="42"/>
      <c r="GG181" s="42"/>
      <c r="GH181" s="42"/>
      <c r="GI181" s="42"/>
      <c r="GJ181" s="42"/>
      <c r="GK181" s="42"/>
      <c r="GL181" s="42"/>
      <c r="GM181" s="42"/>
      <c r="GN181" s="42"/>
      <c r="GO181" s="42"/>
      <c r="GP181" s="42"/>
      <c r="GQ181" s="42"/>
      <c r="GR181" s="42"/>
      <c r="GS181" s="42"/>
      <c r="GT181" s="42"/>
      <c r="GU181" s="42"/>
      <c r="GV181" s="42"/>
      <c r="GW181" s="42"/>
      <c r="GX181" s="42"/>
      <c r="GY181" s="42"/>
      <c r="GZ181" s="42"/>
      <c r="HA181" s="42"/>
      <c r="HB181" s="42"/>
      <c r="HC181" s="42"/>
      <c r="HD181" s="42"/>
      <c r="HE181" s="42"/>
      <c r="HF181" s="42"/>
      <c r="HG181" s="42"/>
      <c r="HH181" s="42"/>
      <c r="HI181" s="42"/>
      <c r="HJ181" s="42"/>
      <c r="HK181" s="42"/>
      <c r="HL181" s="42"/>
      <c r="HM181" s="42"/>
      <c r="HN181" s="42"/>
      <c r="HO181" s="42"/>
      <c r="HP181" s="42"/>
      <c r="HQ181" s="42"/>
      <c r="HR181" s="42"/>
      <c r="HS181" s="42"/>
      <c r="HT181" s="42"/>
      <c r="HU181" s="42"/>
      <c r="HV181" s="42"/>
      <c r="HW181" s="42"/>
      <c r="HX181" s="42"/>
      <c r="HY181" s="42"/>
      <c r="HZ181" s="42"/>
      <c r="IA181" s="42"/>
      <c r="IB181" s="42"/>
      <c r="IC181" s="42"/>
      <c r="ID181" s="42"/>
      <c r="IE181" s="42"/>
      <c r="IF181" s="42"/>
      <c r="IG181" s="42"/>
      <c r="IH181" s="42"/>
      <c r="II181" s="42"/>
      <c r="IJ181" s="42"/>
      <c r="IK181" s="42"/>
      <c r="IL181" s="42"/>
      <c r="IM181" s="42"/>
      <c r="IN181" s="42"/>
      <c r="IO181" s="42"/>
      <c r="IP181" s="42"/>
      <c r="IQ181" s="42"/>
      <c r="IR181" s="42"/>
      <c r="IS181" s="42"/>
      <c r="IT181" s="42"/>
      <c r="IU181" s="42"/>
      <c r="IV181" s="42"/>
    </row>
    <row r="182" spans="1:256" s="64" customFormat="1" ht="13.5" customHeight="1">
      <c r="A182" s="65"/>
      <c r="B182" s="66"/>
      <c r="C182" s="67"/>
      <c r="D182" s="72" t="s">
        <v>250</v>
      </c>
      <c r="E182" s="67"/>
      <c r="F182" s="73">
        <f>(0.5+0.25*2)*2</f>
        <v>2</v>
      </c>
      <c r="G182" s="69"/>
      <c r="H182" s="69"/>
      <c r="I182" s="74"/>
      <c r="J182" s="218"/>
    </row>
    <row r="183" spans="1:256" s="64" customFormat="1" ht="27" customHeight="1">
      <c r="A183" s="65"/>
      <c r="B183" s="66"/>
      <c r="C183" s="67"/>
      <c r="D183" s="72" t="s">
        <v>251</v>
      </c>
      <c r="E183" s="67"/>
      <c r="F183" s="73">
        <f>0.5</f>
        <v>0.5</v>
      </c>
      <c r="G183" s="69"/>
      <c r="H183" s="69"/>
      <c r="I183" s="74"/>
      <c r="J183" s="218"/>
    </row>
    <row r="184" spans="1:256" s="64" customFormat="1" ht="67.5" customHeight="1">
      <c r="A184" s="65"/>
      <c r="B184" s="66"/>
      <c r="C184" s="67"/>
      <c r="D184" s="72" t="s">
        <v>134</v>
      </c>
      <c r="E184" s="67"/>
      <c r="F184" s="219"/>
      <c r="G184" s="69"/>
      <c r="H184" s="69"/>
      <c r="I184" s="74"/>
    </row>
    <row r="185" spans="1:256" s="64" customFormat="1" ht="13.5" customHeight="1">
      <c r="A185" s="65">
        <v>33</v>
      </c>
      <c r="B185" s="67" t="s">
        <v>119</v>
      </c>
      <c r="C185" s="67">
        <v>781111011</v>
      </c>
      <c r="D185" s="67" t="s">
        <v>123</v>
      </c>
      <c r="E185" s="67" t="s">
        <v>20</v>
      </c>
      <c r="F185" s="68">
        <f>SUM(F186)</f>
        <v>2.75</v>
      </c>
      <c r="G185" s="282"/>
      <c r="H185" s="69">
        <f>F185*G185</f>
        <v>0</v>
      </c>
      <c r="I185" s="70" t="s">
        <v>169</v>
      </c>
      <c r="J185" s="220"/>
      <c r="K185" s="221"/>
      <c r="L185" s="222"/>
      <c r="M185" s="137"/>
      <c r="N185" s="223"/>
      <c r="O185" s="224"/>
      <c r="R185" s="136"/>
    </row>
    <row r="186" spans="1:256" s="64" customFormat="1" ht="13.5" customHeight="1">
      <c r="A186" s="65"/>
      <c r="B186" s="67"/>
      <c r="C186" s="67"/>
      <c r="D186" s="72" t="s">
        <v>253</v>
      </c>
      <c r="E186" s="67"/>
      <c r="F186" s="73">
        <f>(2.75)</f>
        <v>2.75</v>
      </c>
      <c r="G186" s="69"/>
      <c r="H186" s="69"/>
      <c r="I186" s="70"/>
      <c r="J186" s="220"/>
      <c r="K186" s="221"/>
      <c r="L186" s="222"/>
      <c r="M186" s="137"/>
      <c r="N186" s="223"/>
      <c r="O186" s="224"/>
      <c r="R186" s="136"/>
    </row>
    <row r="187" spans="1:256" s="64" customFormat="1" ht="13.5" customHeight="1">
      <c r="A187" s="65">
        <v>34</v>
      </c>
      <c r="B187" s="67" t="s">
        <v>119</v>
      </c>
      <c r="C187" s="67">
        <v>781121011</v>
      </c>
      <c r="D187" s="67" t="s">
        <v>124</v>
      </c>
      <c r="E187" s="67" t="s">
        <v>20</v>
      </c>
      <c r="F187" s="68">
        <f>F178</f>
        <v>2.5</v>
      </c>
      <c r="G187" s="282"/>
      <c r="H187" s="69">
        <f>F187*G187</f>
        <v>0</v>
      </c>
      <c r="I187" s="70" t="s">
        <v>169</v>
      </c>
    </row>
    <row r="188" spans="1:256" s="64" customFormat="1" ht="13.5" customHeight="1">
      <c r="A188" s="65">
        <v>35</v>
      </c>
      <c r="B188" s="67" t="s">
        <v>119</v>
      </c>
      <c r="C188" s="67">
        <v>781151031</v>
      </c>
      <c r="D188" s="67" t="s">
        <v>125</v>
      </c>
      <c r="E188" s="67" t="s">
        <v>20</v>
      </c>
      <c r="F188" s="68">
        <f>SUM(F189)</f>
        <v>0.5</v>
      </c>
      <c r="G188" s="282"/>
      <c r="H188" s="69">
        <f>F188*G188</f>
        <v>0</v>
      </c>
      <c r="I188" s="70" t="s">
        <v>169</v>
      </c>
      <c r="J188" s="220"/>
      <c r="K188" s="221"/>
      <c r="L188" s="222"/>
      <c r="M188" s="137"/>
      <c r="N188" s="223"/>
      <c r="O188" s="224"/>
      <c r="R188" s="136"/>
    </row>
    <row r="189" spans="1:256" s="64" customFormat="1" ht="13.5" customHeight="1">
      <c r="A189" s="65"/>
      <c r="B189" s="67"/>
      <c r="C189" s="67"/>
      <c r="D189" s="72" t="s">
        <v>254</v>
      </c>
      <c r="E189" s="67"/>
      <c r="F189" s="73">
        <f>0.5</f>
        <v>0.5</v>
      </c>
      <c r="G189" s="69"/>
      <c r="H189" s="69"/>
      <c r="I189" s="70"/>
      <c r="J189" s="220"/>
      <c r="K189" s="221"/>
      <c r="L189" s="222"/>
      <c r="M189" s="137"/>
      <c r="N189" s="223"/>
      <c r="O189" s="224"/>
      <c r="R189" s="136"/>
    </row>
    <row r="190" spans="1:256" s="64" customFormat="1" ht="13.5" customHeight="1">
      <c r="A190" s="65">
        <v>36</v>
      </c>
      <c r="B190" s="66" t="s">
        <v>119</v>
      </c>
      <c r="C190" s="67">
        <v>781131112</v>
      </c>
      <c r="D190" s="67" t="s">
        <v>126</v>
      </c>
      <c r="E190" s="67" t="s">
        <v>20</v>
      </c>
      <c r="F190" s="68">
        <f>SUM(F191:F191)</f>
        <v>2.625</v>
      </c>
      <c r="G190" s="282"/>
      <c r="H190" s="69">
        <f>F190*G190</f>
        <v>0</v>
      </c>
      <c r="I190" s="70" t="s">
        <v>169</v>
      </c>
    </row>
    <row r="191" spans="1:256" s="64" customFormat="1" ht="13.5" customHeight="1">
      <c r="A191" s="139"/>
      <c r="B191" s="141"/>
      <c r="C191" s="141"/>
      <c r="D191" s="72" t="s">
        <v>255</v>
      </c>
      <c r="E191" s="141"/>
      <c r="F191" s="225">
        <f>(2+0.5)*1.05</f>
        <v>2.625</v>
      </c>
      <c r="G191" s="142"/>
      <c r="H191" s="69"/>
      <c r="I191" s="95"/>
    </row>
    <row r="192" spans="1:256" s="64" customFormat="1" ht="27" customHeight="1">
      <c r="A192" s="65">
        <v>37</v>
      </c>
      <c r="B192" s="67" t="s">
        <v>119</v>
      </c>
      <c r="C192" s="67">
        <v>781477114</v>
      </c>
      <c r="D192" s="67" t="s">
        <v>127</v>
      </c>
      <c r="E192" s="67" t="s">
        <v>20</v>
      </c>
      <c r="F192" s="68">
        <f>F178</f>
        <v>2.5</v>
      </c>
      <c r="G192" s="282"/>
      <c r="H192" s="69">
        <f>F192*G192</f>
        <v>0</v>
      </c>
      <c r="I192" s="70" t="s">
        <v>169</v>
      </c>
    </row>
    <row r="193" spans="1:10" s="64" customFormat="1" ht="13.5" customHeight="1">
      <c r="A193" s="65">
        <v>38</v>
      </c>
      <c r="B193" s="67" t="s">
        <v>119</v>
      </c>
      <c r="C193" s="67">
        <v>998781203</v>
      </c>
      <c r="D193" s="67" t="s">
        <v>128</v>
      </c>
      <c r="E193" s="67" t="s">
        <v>48</v>
      </c>
      <c r="F193" s="68">
        <v>3.54</v>
      </c>
      <c r="G193" s="282"/>
      <c r="H193" s="69">
        <f>F193*G193</f>
        <v>0</v>
      </c>
      <c r="I193" s="70" t="s">
        <v>169</v>
      </c>
      <c r="J193" s="199"/>
    </row>
    <row r="194" spans="1:10" s="64" customFormat="1" ht="13.5" customHeight="1">
      <c r="A194" s="65">
        <v>39</v>
      </c>
      <c r="B194" s="67" t="s">
        <v>44</v>
      </c>
      <c r="C194" s="67" t="s">
        <v>129</v>
      </c>
      <c r="D194" s="67" t="s">
        <v>130</v>
      </c>
      <c r="E194" s="67" t="s">
        <v>30</v>
      </c>
      <c r="F194" s="68">
        <f>F195</f>
        <v>1</v>
      </c>
      <c r="G194" s="282"/>
      <c r="H194" s="69">
        <f>F194*G194</f>
        <v>0</v>
      </c>
      <c r="I194" s="70" t="s">
        <v>169</v>
      </c>
    </row>
    <row r="195" spans="1:10" s="64" customFormat="1" ht="13.5" customHeight="1">
      <c r="A195" s="139"/>
      <c r="B195" s="141"/>
      <c r="C195" s="141"/>
      <c r="D195" s="72" t="s">
        <v>131</v>
      </c>
      <c r="E195" s="141"/>
      <c r="F195" s="73">
        <v>1</v>
      </c>
      <c r="G195" s="142"/>
      <c r="H195" s="69"/>
      <c r="I195" s="95"/>
    </row>
    <row r="196" spans="1:10" s="64" customFormat="1" ht="13.5" customHeight="1">
      <c r="A196" s="139"/>
      <c r="B196" s="141"/>
      <c r="C196" s="141"/>
      <c r="D196" s="72" t="s">
        <v>50</v>
      </c>
      <c r="E196" s="141"/>
      <c r="F196" s="73"/>
      <c r="G196" s="142"/>
      <c r="H196" s="69"/>
      <c r="I196" s="95"/>
    </row>
    <row r="197" spans="1:10" ht="13.5" customHeight="1">
      <c r="A197" s="91"/>
      <c r="B197" s="57"/>
      <c r="C197" s="57">
        <v>784</v>
      </c>
      <c r="D197" s="57" t="s">
        <v>56</v>
      </c>
      <c r="E197" s="57"/>
      <c r="F197" s="143"/>
      <c r="G197" s="60"/>
      <c r="H197" s="60">
        <f>SUM(H198:H316)</f>
        <v>0</v>
      </c>
      <c r="I197" s="70"/>
      <c r="J197" s="226"/>
    </row>
    <row r="198" spans="1:10" ht="13.5" customHeight="1">
      <c r="A198" s="65">
        <v>40</v>
      </c>
      <c r="B198" s="67">
        <v>784</v>
      </c>
      <c r="C198" s="67">
        <v>784111001</v>
      </c>
      <c r="D198" s="67" t="s">
        <v>62</v>
      </c>
      <c r="E198" s="67" t="s">
        <v>20</v>
      </c>
      <c r="F198" s="68">
        <f>SUM(F201:F211)</f>
        <v>117.05</v>
      </c>
      <c r="G198" s="282"/>
      <c r="H198" s="69">
        <f>F198*G198</f>
        <v>0</v>
      </c>
      <c r="I198" s="70" t="s">
        <v>169</v>
      </c>
      <c r="J198" s="130"/>
    </row>
    <row r="199" spans="1:10" ht="13.5" customHeight="1">
      <c r="A199" s="65"/>
      <c r="B199" s="67"/>
      <c r="C199" s="67"/>
      <c r="D199" s="127" t="s">
        <v>203</v>
      </c>
      <c r="E199" s="67"/>
      <c r="F199" s="73"/>
      <c r="G199" s="69"/>
      <c r="H199" s="69"/>
      <c r="I199" s="70"/>
      <c r="J199" s="227"/>
    </row>
    <row r="200" spans="1:10" ht="13.5" customHeight="1">
      <c r="A200" s="65"/>
      <c r="B200" s="67"/>
      <c r="C200" s="67"/>
      <c r="D200" s="127" t="s">
        <v>277</v>
      </c>
      <c r="E200" s="67"/>
      <c r="F200" s="73"/>
      <c r="G200" s="69"/>
      <c r="H200" s="69"/>
      <c r="I200" s="70"/>
    </row>
    <row r="201" spans="1:10" ht="13.5" customHeight="1">
      <c r="A201" s="65"/>
      <c r="B201" s="67"/>
      <c r="C201" s="67"/>
      <c r="D201" s="127" t="s">
        <v>199</v>
      </c>
      <c r="E201" s="67"/>
      <c r="F201" s="73">
        <f>2.35+2.91+2.98+2.51+5.09+3.82</f>
        <v>19.66</v>
      </c>
      <c r="G201" s="69"/>
      <c r="H201" s="69"/>
      <c r="I201" s="70"/>
    </row>
    <row r="202" spans="1:10" ht="13.5" customHeight="1">
      <c r="A202" s="65"/>
      <c r="B202" s="67"/>
      <c r="C202" s="67"/>
      <c r="D202" s="127" t="s">
        <v>200</v>
      </c>
      <c r="E202" s="67"/>
      <c r="F202" s="73">
        <f>0.7+0.84+1.27</f>
        <v>2.81</v>
      </c>
      <c r="G202" s="69"/>
      <c r="H202" s="69"/>
      <c r="I202" s="70"/>
    </row>
    <row r="203" spans="1:10" ht="13.5" customHeight="1">
      <c r="A203" s="65"/>
      <c r="B203" s="67"/>
      <c r="C203" s="67"/>
      <c r="D203" s="127" t="s">
        <v>201</v>
      </c>
      <c r="E203" s="67"/>
      <c r="F203" s="73">
        <f>1.34+0.8+0.87</f>
        <v>3.0100000000000002</v>
      </c>
      <c r="G203" s="69"/>
      <c r="H203" s="69"/>
      <c r="I203" s="70"/>
    </row>
    <row r="204" spans="1:10" ht="13.5" customHeight="1">
      <c r="A204" s="65"/>
      <c r="B204" s="67"/>
      <c r="C204" s="67"/>
      <c r="D204" s="127" t="s">
        <v>202</v>
      </c>
      <c r="E204" s="67"/>
      <c r="F204" s="73">
        <f>1.31+0.87+1.04</f>
        <v>3.22</v>
      </c>
      <c r="G204" s="69"/>
      <c r="H204" s="69"/>
      <c r="I204" s="70"/>
      <c r="J204" s="228"/>
    </row>
    <row r="205" spans="1:10" ht="13.5" customHeight="1">
      <c r="A205" s="65"/>
      <c r="B205" s="67"/>
      <c r="C205" s="67"/>
      <c r="D205" s="127" t="s">
        <v>195</v>
      </c>
      <c r="E205" s="67"/>
      <c r="F205" s="73"/>
      <c r="G205" s="69"/>
      <c r="H205" s="69"/>
      <c r="I205" s="70"/>
    </row>
    <row r="206" spans="1:10" ht="13.5" customHeight="1">
      <c r="A206" s="65"/>
      <c r="B206" s="67"/>
      <c r="C206" s="67"/>
      <c r="D206" s="127" t="s">
        <v>197</v>
      </c>
      <c r="E206" s="67"/>
      <c r="F206" s="73">
        <f>(20.03+18.07)</f>
        <v>38.1</v>
      </c>
      <c r="G206" s="69"/>
      <c r="H206" s="69"/>
      <c r="I206" s="70"/>
    </row>
    <row r="207" spans="1:10" ht="13.5" customHeight="1">
      <c r="A207" s="65"/>
      <c r="B207" s="67"/>
      <c r="C207" s="67"/>
      <c r="D207" s="127" t="s">
        <v>278</v>
      </c>
      <c r="E207" s="67"/>
      <c r="F207" s="73"/>
      <c r="G207" s="69"/>
      <c r="H207" s="69"/>
      <c r="I207" s="70"/>
    </row>
    <row r="208" spans="1:10" ht="13.5" customHeight="1">
      <c r="A208" s="65"/>
      <c r="B208" s="67"/>
      <c r="C208" s="67"/>
      <c r="D208" s="127" t="s">
        <v>288</v>
      </c>
      <c r="E208" s="67"/>
      <c r="F208" s="73">
        <f>3.35+3.35+3.35+3.35+6.7</f>
        <v>20.100000000000001</v>
      </c>
      <c r="G208" s="69"/>
      <c r="H208" s="69"/>
      <c r="I208" s="70"/>
    </row>
    <row r="209" spans="1:10" ht="13.5" customHeight="1">
      <c r="A209" s="65"/>
      <c r="B209" s="67"/>
      <c r="C209" s="67"/>
      <c r="D209" s="127" t="s">
        <v>289</v>
      </c>
      <c r="E209" s="67"/>
      <c r="F209" s="73">
        <f>3.35+3.35+3.35</f>
        <v>10.050000000000001</v>
      </c>
      <c r="G209" s="69"/>
      <c r="H209" s="69"/>
      <c r="I209" s="70"/>
      <c r="J209" s="130"/>
    </row>
    <row r="210" spans="1:10" ht="13.5" customHeight="1">
      <c r="A210" s="65"/>
      <c r="B210" s="67"/>
      <c r="C210" s="67"/>
      <c r="D210" s="127" t="s">
        <v>290</v>
      </c>
      <c r="E210" s="67"/>
      <c r="F210" s="73">
        <f>3.35+3.35+3.35</f>
        <v>10.050000000000001</v>
      </c>
      <c r="G210" s="69"/>
      <c r="H210" s="69"/>
      <c r="I210" s="70"/>
    </row>
    <row r="211" spans="1:10" ht="13.5" customHeight="1">
      <c r="A211" s="65"/>
      <c r="B211" s="67"/>
      <c r="C211" s="67"/>
      <c r="D211" s="127" t="s">
        <v>291</v>
      </c>
      <c r="E211" s="67"/>
      <c r="F211" s="73">
        <f>3.35+3.35+3.35</f>
        <v>10.050000000000001</v>
      </c>
      <c r="G211" s="69"/>
      <c r="H211" s="69"/>
      <c r="I211" s="70"/>
    </row>
    <row r="212" spans="1:10" ht="13.5" customHeight="1">
      <c r="A212" s="65">
        <v>41</v>
      </c>
      <c r="B212" s="67">
        <v>784</v>
      </c>
      <c r="C212" s="67">
        <v>784111003</v>
      </c>
      <c r="D212" s="67" t="s">
        <v>204</v>
      </c>
      <c r="E212" s="67" t="s">
        <v>20</v>
      </c>
      <c r="F212" s="68">
        <f>SUM(F215:F219)</f>
        <v>40.159999999999997</v>
      </c>
      <c r="G212" s="282"/>
      <c r="H212" s="69">
        <f>F212*G212</f>
        <v>0</v>
      </c>
      <c r="I212" s="70" t="s">
        <v>169</v>
      </c>
      <c r="J212" s="130"/>
    </row>
    <row r="213" spans="1:10" ht="13.5" customHeight="1">
      <c r="A213" s="65"/>
      <c r="B213" s="67"/>
      <c r="C213" s="67"/>
      <c r="D213" s="127" t="s">
        <v>203</v>
      </c>
      <c r="E213" s="67"/>
      <c r="F213" s="73"/>
      <c r="G213" s="69"/>
      <c r="H213" s="69"/>
      <c r="I213" s="70"/>
      <c r="J213" s="227"/>
    </row>
    <row r="214" spans="1:10" ht="13.5" customHeight="1">
      <c r="A214" s="65"/>
      <c r="B214" s="67"/>
      <c r="C214" s="67"/>
      <c r="D214" s="127" t="s">
        <v>194</v>
      </c>
      <c r="E214" s="67"/>
      <c r="F214" s="73"/>
      <c r="G214" s="69"/>
      <c r="H214" s="69"/>
      <c r="I214" s="70"/>
    </row>
    <row r="215" spans="1:10" ht="13.5" customHeight="1">
      <c r="A215" s="65"/>
      <c r="B215" s="67"/>
      <c r="C215" s="67"/>
      <c r="D215" s="127" t="s">
        <v>198</v>
      </c>
      <c r="E215" s="67"/>
      <c r="F215" s="73">
        <f>1.74+1.51+1.93</f>
        <v>5.18</v>
      </c>
      <c r="G215" s="69"/>
      <c r="H215" s="69"/>
      <c r="I215" s="70"/>
    </row>
    <row r="216" spans="1:10" ht="13.5" customHeight="1">
      <c r="A216" s="65"/>
      <c r="B216" s="67"/>
      <c r="C216" s="67"/>
      <c r="D216" s="127" t="s">
        <v>195</v>
      </c>
      <c r="E216" s="67"/>
      <c r="F216" s="73"/>
      <c r="G216" s="69"/>
      <c r="H216" s="69"/>
      <c r="I216" s="70"/>
    </row>
    <row r="217" spans="1:10" ht="13.5" customHeight="1">
      <c r="A217" s="65"/>
      <c r="B217" s="67"/>
      <c r="C217" s="67"/>
      <c r="D217" s="127" t="s">
        <v>196</v>
      </c>
      <c r="E217" s="67"/>
      <c r="F217" s="73">
        <f>(11.81+4.87+6.72)</f>
        <v>23.4</v>
      </c>
      <c r="G217" s="69"/>
      <c r="H217" s="69"/>
      <c r="I217" s="70"/>
    </row>
    <row r="218" spans="1:10" ht="13.5" customHeight="1">
      <c r="A218" s="65"/>
      <c r="B218" s="67"/>
      <c r="C218" s="67"/>
      <c r="D218" s="127" t="s">
        <v>278</v>
      </c>
      <c r="E218" s="67"/>
      <c r="F218" s="73"/>
      <c r="G218" s="69"/>
      <c r="H218" s="69"/>
      <c r="I218" s="70"/>
    </row>
    <row r="219" spans="1:10" ht="13.5" customHeight="1">
      <c r="A219" s="65"/>
      <c r="B219" s="67"/>
      <c r="C219" s="67"/>
      <c r="D219" s="127" t="s">
        <v>292</v>
      </c>
      <c r="E219" s="67"/>
      <c r="F219" s="73">
        <f>3.86+3.86+3.86</f>
        <v>11.58</v>
      </c>
      <c r="G219" s="69"/>
      <c r="H219" s="69"/>
      <c r="I219" s="70"/>
    </row>
    <row r="220" spans="1:10" ht="13.5" customHeight="1">
      <c r="A220" s="65">
        <v>42</v>
      </c>
      <c r="B220" s="67">
        <v>784</v>
      </c>
      <c r="C220" s="67">
        <v>784121001</v>
      </c>
      <c r="D220" s="67" t="s">
        <v>84</v>
      </c>
      <c r="E220" s="67" t="s">
        <v>20</v>
      </c>
      <c r="F220" s="68">
        <f>SUM(F223:F228)</f>
        <v>88.35</v>
      </c>
      <c r="G220" s="282"/>
      <c r="H220" s="69">
        <f>F220*G220</f>
        <v>0</v>
      </c>
      <c r="I220" s="70" t="s">
        <v>169</v>
      </c>
      <c r="J220" s="229"/>
    </row>
    <row r="221" spans="1:10" ht="13.5" customHeight="1">
      <c r="A221" s="65"/>
      <c r="B221" s="67"/>
      <c r="C221" s="67"/>
      <c r="D221" s="127" t="s">
        <v>205</v>
      </c>
      <c r="E221" s="67"/>
      <c r="F221" s="68"/>
      <c r="G221" s="69"/>
      <c r="H221" s="69"/>
      <c r="I221" s="70"/>
      <c r="J221" s="229"/>
    </row>
    <row r="222" spans="1:10" ht="13.5" customHeight="1">
      <c r="A222" s="65"/>
      <c r="B222" s="67"/>
      <c r="C222" s="67"/>
      <c r="D222" s="127" t="s">
        <v>195</v>
      </c>
      <c r="E222" s="67"/>
      <c r="F222" s="73"/>
      <c r="G222" s="69"/>
      <c r="H222" s="69"/>
      <c r="I222" s="70"/>
    </row>
    <row r="223" spans="1:10" ht="13.5" customHeight="1">
      <c r="A223" s="65"/>
      <c r="B223" s="67"/>
      <c r="C223" s="67"/>
      <c r="D223" s="127" t="s">
        <v>197</v>
      </c>
      <c r="E223" s="67"/>
      <c r="F223" s="73">
        <f>(20.03+18.07)</f>
        <v>38.1</v>
      </c>
      <c r="G223" s="69"/>
      <c r="H223" s="69"/>
      <c r="I223" s="70"/>
    </row>
    <row r="224" spans="1:10" ht="13.5" customHeight="1">
      <c r="A224" s="65"/>
      <c r="B224" s="67"/>
      <c r="C224" s="67"/>
      <c r="D224" s="127" t="s">
        <v>278</v>
      </c>
      <c r="E224" s="67"/>
      <c r="F224" s="73"/>
      <c r="G224" s="69"/>
      <c r="H224" s="69"/>
      <c r="I224" s="70"/>
    </row>
    <row r="225" spans="1:10" ht="13.5" customHeight="1">
      <c r="A225" s="65"/>
      <c r="B225" s="67"/>
      <c r="C225" s="67"/>
      <c r="D225" s="127" t="s">
        <v>288</v>
      </c>
      <c r="E225" s="67"/>
      <c r="F225" s="73">
        <f>3.35+3.35+3.35+3.35+6.7</f>
        <v>20.100000000000001</v>
      </c>
      <c r="G225" s="69"/>
      <c r="H225" s="69"/>
      <c r="I225" s="70"/>
    </row>
    <row r="226" spans="1:10" ht="13.5" customHeight="1">
      <c r="A226" s="65"/>
      <c r="B226" s="67"/>
      <c r="C226" s="67"/>
      <c r="D226" s="127" t="s">
        <v>289</v>
      </c>
      <c r="E226" s="67"/>
      <c r="F226" s="73">
        <f>3.35+3.35+3.35</f>
        <v>10.050000000000001</v>
      </c>
      <c r="G226" s="69"/>
      <c r="H226" s="69"/>
      <c r="I226" s="70"/>
      <c r="J226" s="228"/>
    </row>
    <row r="227" spans="1:10" ht="13.5" customHeight="1">
      <c r="A227" s="65"/>
      <c r="B227" s="67"/>
      <c r="C227" s="67"/>
      <c r="D227" s="127" t="s">
        <v>290</v>
      </c>
      <c r="E227" s="67"/>
      <c r="F227" s="73">
        <f>3.35+3.35+3.35</f>
        <v>10.050000000000001</v>
      </c>
      <c r="G227" s="69"/>
      <c r="H227" s="69"/>
      <c r="I227" s="70"/>
    </row>
    <row r="228" spans="1:10" ht="13.5" customHeight="1">
      <c r="A228" s="65"/>
      <c r="B228" s="67"/>
      <c r="C228" s="67"/>
      <c r="D228" s="127" t="s">
        <v>291</v>
      </c>
      <c r="E228" s="67"/>
      <c r="F228" s="73">
        <f>3.35+3.35+3.35</f>
        <v>10.050000000000001</v>
      </c>
      <c r="G228" s="69"/>
      <c r="H228" s="69"/>
      <c r="I228" s="70"/>
    </row>
    <row r="229" spans="1:10" ht="13.5" customHeight="1">
      <c r="A229" s="65"/>
      <c r="B229" s="67"/>
      <c r="C229" s="67"/>
      <c r="D229" s="127" t="s">
        <v>80</v>
      </c>
      <c r="E229" s="67"/>
      <c r="F229" s="73"/>
      <c r="G229" s="69"/>
      <c r="H229" s="69"/>
      <c r="I229" s="70"/>
      <c r="J229" s="230"/>
    </row>
    <row r="230" spans="1:10" ht="13.5" customHeight="1">
      <c r="A230" s="65">
        <v>43</v>
      </c>
      <c r="B230" s="67">
        <v>784</v>
      </c>
      <c r="C230" s="67">
        <v>784121003</v>
      </c>
      <c r="D230" s="67" t="s">
        <v>206</v>
      </c>
      <c r="E230" s="67" t="s">
        <v>20</v>
      </c>
      <c r="F230" s="68">
        <f>SUM(F233:F235)</f>
        <v>34.979999999999997</v>
      </c>
      <c r="G230" s="282"/>
      <c r="H230" s="69">
        <f>F230*G230</f>
        <v>0</v>
      </c>
      <c r="I230" s="70" t="s">
        <v>169</v>
      </c>
      <c r="J230" s="229"/>
    </row>
    <row r="231" spans="1:10" ht="13.5" customHeight="1">
      <c r="A231" s="65"/>
      <c r="B231" s="67"/>
      <c r="C231" s="67"/>
      <c r="D231" s="127" t="s">
        <v>205</v>
      </c>
      <c r="E231" s="67"/>
      <c r="F231" s="68"/>
      <c r="G231" s="69"/>
      <c r="H231" s="69"/>
      <c r="I231" s="70"/>
      <c r="J231" s="229"/>
    </row>
    <row r="232" spans="1:10" ht="13.5" customHeight="1">
      <c r="A232" s="65"/>
      <c r="B232" s="67"/>
      <c r="C232" s="67"/>
      <c r="D232" s="127" t="s">
        <v>195</v>
      </c>
      <c r="E232" s="67"/>
      <c r="F232" s="73"/>
      <c r="G232" s="69"/>
      <c r="H232" s="69"/>
      <c r="I232" s="70"/>
    </row>
    <row r="233" spans="1:10" ht="13.5" customHeight="1">
      <c r="A233" s="65"/>
      <c r="B233" s="67"/>
      <c r="C233" s="67"/>
      <c r="D233" s="127" t="s">
        <v>196</v>
      </c>
      <c r="E233" s="67"/>
      <c r="F233" s="73">
        <f>(11.81+4.87+6.72)</f>
        <v>23.4</v>
      </c>
      <c r="G233" s="69"/>
      <c r="H233" s="69"/>
      <c r="I233" s="70"/>
    </row>
    <row r="234" spans="1:10" ht="13.5" customHeight="1">
      <c r="A234" s="65"/>
      <c r="B234" s="67"/>
      <c r="C234" s="67"/>
      <c r="D234" s="127" t="s">
        <v>278</v>
      </c>
      <c r="E234" s="67"/>
      <c r="F234" s="73"/>
      <c r="G234" s="69"/>
      <c r="H234" s="69"/>
      <c r="I234" s="70"/>
    </row>
    <row r="235" spans="1:10" ht="13.5" customHeight="1">
      <c r="A235" s="65"/>
      <c r="B235" s="67"/>
      <c r="C235" s="67"/>
      <c r="D235" s="127" t="s">
        <v>292</v>
      </c>
      <c r="E235" s="67"/>
      <c r="F235" s="73">
        <f>3.86+3.86+3.86</f>
        <v>11.58</v>
      </c>
      <c r="G235" s="69"/>
      <c r="H235" s="69"/>
      <c r="I235" s="70"/>
    </row>
    <row r="236" spans="1:10" ht="13.5" customHeight="1">
      <c r="A236" s="65"/>
      <c r="B236" s="67"/>
      <c r="C236" s="67"/>
      <c r="D236" s="127" t="s">
        <v>80</v>
      </c>
      <c r="E236" s="67"/>
      <c r="F236" s="73"/>
      <c r="G236" s="69"/>
      <c r="H236" s="69"/>
      <c r="I236" s="70"/>
      <c r="J236" s="230"/>
    </row>
    <row r="237" spans="1:10" ht="13.5" customHeight="1">
      <c r="A237" s="65">
        <v>44</v>
      </c>
      <c r="B237" s="67">
        <v>784</v>
      </c>
      <c r="C237" s="67">
        <v>784121011</v>
      </c>
      <c r="D237" s="67" t="s">
        <v>85</v>
      </c>
      <c r="E237" s="67" t="s">
        <v>20</v>
      </c>
      <c r="F237" s="68">
        <f>SUM(F240:F245)</f>
        <v>88.35</v>
      </c>
      <c r="G237" s="282"/>
      <c r="H237" s="69">
        <f>F237*G237</f>
        <v>0</v>
      </c>
      <c r="I237" s="70" t="s">
        <v>169</v>
      </c>
    </row>
    <row r="238" spans="1:10" ht="13.5" customHeight="1">
      <c r="A238" s="65"/>
      <c r="B238" s="67"/>
      <c r="C238" s="67"/>
      <c r="D238" s="127" t="s">
        <v>86</v>
      </c>
      <c r="E238" s="67"/>
      <c r="F238" s="42"/>
      <c r="G238" s="69"/>
      <c r="H238" s="69"/>
      <c r="I238" s="70"/>
    </row>
    <row r="239" spans="1:10" ht="13.5" customHeight="1">
      <c r="A239" s="65"/>
      <c r="B239" s="67"/>
      <c r="C239" s="67"/>
      <c r="D239" s="127" t="s">
        <v>195</v>
      </c>
      <c r="E239" s="67"/>
      <c r="F239" s="73"/>
      <c r="G239" s="69"/>
      <c r="H239" s="69"/>
      <c r="I239" s="70"/>
    </row>
    <row r="240" spans="1:10" ht="13.5" customHeight="1">
      <c r="A240" s="65"/>
      <c r="B240" s="67"/>
      <c r="C240" s="67"/>
      <c r="D240" s="127" t="s">
        <v>197</v>
      </c>
      <c r="E240" s="67"/>
      <c r="F240" s="73">
        <f>(20.03+18.07)</f>
        <v>38.1</v>
      </c>
      <c r="G240" s="69"/>
      <c r="H240" s="69"/>
      <c r="I240" s="70"/>
    </row>
    <row r="241" spans="1:12" ht="13.5" customHeight="1">
      <c r="A241" s="65"/>
      <c r="B241" s="67"/>
      <c r="C241" s="67"/>
      <c r="D241" s="127" t="s">
        <v>278</v>
      </c>
      <c r="E241" s="67"/>
      <c r="F241" s="73"/>
      <c r="G241" s="69"/>
      <c r="H241" s="69"/>
      <c r="I241" s="70"/>
    </row>
    <row r="242" spans="1:12" ht="13.5" customHeight="1">
      <c r="A242" s="65"/>
      <c r="B242" s="67"/>
      <c r="C242" s="67"/>
      <c r="D242" s="127" t="s">
        <v>288</v>
      </c>
      <c r="E242" s="67"/>
      <c r="F242" s="73">
        <f>3.35+3.35+3.35+3.35+6.7</f>
        <v>20.100000000000001</v>
      </c>
      <c r="G242" s="69"/>
      <c r="H242" s="69"/>
      <c r="I242" s="70"/>
    </row>
    <row r="243" spans="1:12" ht="13.5" customHeight="1">
      <c r="A243" s="65"/>
      <c r="B243" s="67"/>
      <c r="C243" s="67"/>
      <c r="D243" s="127" t="s">
        <v>289</v>
      </c>
      <c r="E243" s="67"/>
      <c r="F243" s="73">
        <f>3.35+3.35+3.35</f>
        <v>10.050000000000001</v>
      </c>
      <c r="G243" s="69"/>
      <c r="H243" s="69"/>
      <c r="I243" s="70"/>
      <c r="J243" s="228"/>
    </row>
    <row r="244" spans="1:12" ht="13.5" customHeight="1">
      <c r="A244" s="65"/>
      <c r="B244" s="67"/>
      <c r="C244" s="67"/>
      <c r="D244" s="127" t="s">
        <v>290</v>
      </c>
      <c r="E244" s="67"/>
      <c r="F244" s="73">
        <f>3.35+3.35+3.35</f>
        <v>10.050000000000001</v>
      </c>
      <c r="G244" s="69"/>
      <c r="H244" s="69"/>
      <c r="I244" s="70"/>
    </row>
    <row r="245" spans="1:12" ht="13.5" customHeight="1">
      <c r="A245" s="65"/>
      <c r="B245" s="67"/>
      <c r="C245" s="67"/>
      <c r="D245" s="127" t="s">
        <v>291</v>
      </c>
      <c r="E245" s="67"/>
      <c r="F245" s="73">
        <f>3.35+3.35+3.35</f>
        <v>10.050000000000001</v>
      </c>
      <c r="G245" s="69"/>
      <c r="H245" s="69"/>
      <c r="I245" s="70"/>
    </row>
    <row r="246" spans="1:12" ht="13.5" customHeight="1">
      <c r="A246" s="65">
        <v>45</v>
      </c>
      <c r="B246" s="67">
        <v>784</v>
      </c>
      <c r="C246" s="67">
        <v>784121013</v>
      </c>
      <c r="D246" s="67" t="s">
        <v>207</v>
      </c>
      <c r="E246" s="67" t="s">
        <v>20</v>
      </c>
      <c r="F246" s="68">
        <f>SUM(F249:F251)</f>
        <v>34.979999999999997</v>
      </c>
      <c r="G246" s="282"/>
      <c r="H246" s="69">
        <f>F246*G246</f>
        <v>0</v>
      </c>
      <c r="I246" s="70" t="s">
        <v>169</v>
      </c>
    </row>
    <row r="247" spans="1:12" ht="13.5" customHeight="1">
      <c r="A247" s="65"/>
      <c r="B247" s="67"/>
      <c r="C247" s="67"/>
      <c r="D247" s="127" t="s">
        <v>86</v>
      </c>
      <c r="E247" s="67"/>
      <c r="F247" s="42"/>
      <c r="G247" s="69"/>
      <c r="H247" s="69"/>
      <c r="I247" s="70"/>
    </row>
    <row r="248" spans="1:12" ht="13.5" customHeight="1">
      <c r="A248" s="65"/>
      <c r="B248" s="67"/>
      <c r="C248" s="67"/>
      <c r="D248" s="127" t="s">
        <v>195</v>
      </c>
      <c r="E248" s="67"/>
      <c r="F248" s="73"/>
      <c r="G248" s="69"/>
      <c r="H248" s="69"/>
      <c r="I248" s="70"/>
    </row>
    <row r="249" spans="1:12" ht="13.5" customHeight="1">
      <c r="A249" s="65"/>
      <c r="B249" s="67"/>
      <c r="C249" s="67"/>
      <c r="D249" s="127" t="s">
        <v>196</v>
      </c>
      <c r="E249" s="67"/>
      <c r="F249" s="73">
        <f>(11.81+4.87+6.72)</f>
        <v>23.4</v>
      </c>
      <c r="G249" s="69"/>
      <c r="H249" s="69"/>
      <c r="I249" s="70"/>
    </row>
    <row r="250" spans="1:12" ht="13.5" customHeight="1">
      <c r="A250" s="65"/>
      <c r="B250" s="67"/>
      <c r="C250" s="67"/>
      <c r="D250" s="127" t="s">
        <v>278</v>
      </c>
      <c r="E250" s="67"/>
      <c r="F250" s="73"/>
      <c r="G250" s="69"/>
      <c r="H250" s="69"/>
      <c r="I250" s="70"/>
    </row>
    <row r="251" spans="1:12" ht="13.5" customHeight="1">
      <c r="A251" s="65"/>
      <c r="B251" s="67"/>
      <c r="C251" s="67"/>
      <c r="D251" s="127" t="s">
        <v>292</v>
      </c>
      <c r="E251" s="67"/>
      <c r="F251" s="73">
        <f>3.86+3.86+3.86</f>
        <v>11.58</v>
      </c>
      <c r="G251" s="69"/>
      <c r="H251" s="69"/>
      <c r="I251" s="70"/>
    </row>
    <row r="252" spans="1:12" ht="13.5" customHeight="1">
      <c r="A252" s="65">
        <v>46</v>
      </c>
      <c r="B252" s="67">
        <v>784</v>
      </c>
      <c r="C252" s="67">
        <v>784171001</v>
      </c>
      <c r="D252" s="67" t="s">
        <v>87</v>
      </c>
      <c r="E252" s="67" t="s">
        <v>31</v>
      </c>
      <c r="F252" s="68">
        <f>SUM(F254:F255)</f>
        <v>80</v>
      </c>
      <c r="G252" s="282"/>
      <c r="H252" s="69">
        <f>F252*G252</f>
        <v>0</v>
      </c>
      <c r="I252" s="70" t="s">
        <v>169</v>
      </c>
      <c r="J252" s="231"/>
    </row>
    <row r="253" spans="1:12" ht="13.5" customHeight="1">
      <c r="A253" s="65"/>
      <c r="B253" s="67"/>
      <c r="C253" s="67"/>
      <c r="D253" s="127" t="s">
        <v>81</v>
      </c>
      <c r="E253" s="67"/>
      <c r="F253" s="42"/>
      <c r="G253" s="69"/>
      <c r="H253" s="69"/>
      <c r="I253" s="70"/>
    </row>
    <row r="254" spans="1:12" ht="13.5" customHeight="1">
      <c r="A254" s="65"/>
      <c r="B254" s="67"/>
      <c r="C254" s="67"/>
      <c r="D254" s="127" t="s">
        <v>209</v>
      </c>
      <c r="E254" s="67"/>
      <c r="F254" s="225">
        <f>50</f>
        <v>50</v>
      </c>
      <c r="G254" s="69"/>
      <c r="H254" s="69"/>
      <c r="I254" s="70"/>
      <c r="J254" s="232"/>
      <c r="K254" s="232"/>
      <c r="L254" s="232"/>
    </row>
    <row r="255" spans="1:12" ht="13.5" customHeight="1">
      <c r="A255" s="65"/>
      <c r="B255" s="67"/>
      <c r="C255" s="67"/>
      <c r="D255" s="127" t="s">
        <v>210</v>
      </c>
      <c r="E255" s="67"/>
      <c r="F255" s="225">
        <f>30</f>
        <v>30</v>
      </c>
      <c r="G255" s="69"/>
      <c r="H255" s="69"/>
      <c r="I255" s="70"/>
      <c r="J255" s="232"/>
    </row>
    <row r="256" spans="1:12" ht="13.5" customHeight="1">
      <c r="A256" s="65"/>
      <c r="B256" s="67"/>
      <c r="C256" s="67"/>
      <c r="D256" s="127" t="s">
        <v>82</v>
      </c>
      <c r="E256" s="67"/>
      <c r="F256" s="225"/>
      <c r="G256" s="69"/>
      <c r="H256" s="69"/>
      <c r="I256" s="70"/>
      <c r="J256" s="49"/>
    </row>
    <row r="257" spans="1:13" ht="13.5" customHeight="1">
      <c r="A257" s="65">
        <v>47</v>
      </c>
      <c r="B257" s="67">
        <v>784</v>
      </c>
      <c r="C257" s="67">
        <v>784171003</v>
      </c>
      <c r="D257" s="67" t="s">
        <v>208</v>
      </c>
      <c r="E257" s="67" t="s">
        <v>31</v>
      </c>
      <c r="F257" s="68">
        <f>SUM(F259:F260)</f>
        <v>20</v>
      </c>
      <c r="G257" s="282"/>
      <c r="H257" s="69">
        <f>F257*G257</f>
        <v>0</v>
      </c>
      <c r="I257" s="70" t="s">
        <v>169</v>
      </c>
      <c r="J257" s="231"/>
    </row>
    <row r="258" spans="1:13" ht="13.5" customHeight="1">
      <c r="A258" s="65"/>
      <c r="B258" s="67"/>
      <c r="C258" s="67"/>
      <c r="D258" s="127" t="s">
        <v>81</v>
      </c>
      <c r="E258" s="67"/>
      <c r="F258" s="42"/>
      <c r="G258" s="69"/>
      <c r="H258" s="69"/>
      <c r="I258" s="70"/>
    </row>
    <row r="259" spans="1:13" ht="13.5" customHeight="1">
      <c r="A259" s="65"/>
      <c r="B259" s="67"/>
      <c r="C259" s="67"/>
      <c r="D259" s="127" t="s">
        <v>211</v>
      </c>
      <c r="E259" s="67"/>
      <c r="F259" s="225">
        <f>12.5</f>
        <v>12.5</v>
      </c>
      <c r="G259" s="69"/>
      <c r="H259" s="69"/>
      <c r="I259" s="70"/>
      <c r="J259" s="232"/>
      <c r="K259" s="232"/>
      <c r="L259" s="232"/>
    </row>
    <row r="260" spans="1:13" ht="13.5" customHeight="1">
      <c r="A260" s="65"/>
      <c r="B260" s="67"/>
      <c r="C260" s="67"/>
      <c r="D260" s="127" t="s">
        <v>212</v>
      </c>
      <c r="E260" s="67"/>
      <c r="F260" s="225">
        <f>7.5</f>
        <v>7.5</v>
      </c>
      <c r="G260" s="69"/>
      <c r="H260" s="69"/>
      <c r="I260" s="70"/>
      <c r="J260" s="232"/>
    </row>
    <row r="261" spans="1:13" ht="13.5" customHeight="1">
      <c r="A261" s="65"/>
      <c r="B261" s="67"/>
      <c r="C261" s="67"/>
      <c r="D261" s="127" t="s">
        <v>82</v>
      </c>
      <c r="E261" s="67"/>
      <c r="F261" s="225"/>
      <c r="G261" s="69"/>
      <c r="H261" s="69"/>
      <c r="I261" s="70"/>
      <c r="J261" s="49"/>
    </row>
    <row r="262" spans="1:13" ht="13.5" customHeight="1">
      <c r="A262" s="233">
        <v>48</v>
      </c>
      <c r="B262" s="234">
        <v>581</v>
      </c>
      <c r="C262" s="234">
        <v>58124850</v>
      </c>
      <c r="D262" s="234" t="s">
        <v>83</v>
      </c>
      <c r="E262" s="234" t="s">
        <v>31</v>
      </c>
      <c r="F262" s="235">
        <f>SUM(F263:F264)</f>
        <v>105</v>
      </c>
      <c r="G262" s="288"/>
      <c r="H262" s="236">
        <f>F262*G262</f>
        <v>0</v>
      </c>
      <c r="I262" s="237" t="s">
        <v>169</v>
      </c>
      <c r="J262" s="49"/>
    </row>
    <row r="263" spans="1:13" ht="13.5" customHeight="1">
      <c r="A263" s="233"/>
      <c r="B263" s="234"/>
      <c r="C263" s="234"/>
      <c r="D263" s="238" t="s">
        <v>213</v>
      </c>
      <c r="E263" s="234"/>
      <c r="F263" s="239">
        <f>(50+12.5)*1.05</f>
        <v>65.625</v>
      </c>
      <c r="G263" s="236"/>
      <c r="H263" s="236"/>
      <c r="I263" s="237"/>
    </row>
    <row r="264" spans="1:13" ht="13.5" customHeight="1">
      <c r="A264" s="233"/>
      <c r="B264" s="234"/>
      <c r="C264" s="234"/>
      <c r="D264" s="238" t="s">
        <v>214</v>
      </c>
      <c r="E264" s="234"/>
      <c r="F264" s="239">
        <f>(30+7.5)*1.05</f>
        <v>39.375</v>
      </c>
      <c r="G264" s="236"/>
      <c r="H264" s="236"/>
      <c r="I264" s="237"/>
      <c r="J264" s="240"/>
    </row>
    <row r="265" spans="1:13" ht="13.5" customHeight="1">
      <c r="A265" s="65">
        <v>49</v>
      </c>
      <c r="B265" s="67">
        <v>784</v>
      </c>
      <c r="C265" s="67">
        <v>784171111</v>
      </c>
      <c r="D265" s="67" t="s">
        <v>64</v>
      </c>
      <c r="E265" s="67" t="s">
        <v>20</v>
      </c>
      <c r="F265" s="68">
        <f>SUM(F267:F267)</f>
        <v>70</v>
      </c>
      <c r="G265" s="282"/>
      <c r="H265" s="69">
        <f>F265*G265</f>
        <v>0</v>
      </c>
      <c r="I265" s="70" t="s">
        <v>169</v>
      </c>
      <c r="J265" s="241"/>
    </row>
    <row r="266" spans="1:13" ht="13.5" customHeight="1">
      <c r="A266" s="65"/>
      <c r="B266" s="67"/>
      <c r="C266" s="67"/>
      <c r="D266" s="127" t="s">
        <v>65</v>
      </c>
      <c r="E266" s="67"/>
      <c r="F266" s="42"/>
      <c r="G266" s="69"/>
      <c r="H266" s="69"/>
      <c r="I266" s="70"/>
      <c r="J266" s="242"/>
      <c r="K266" s="226"/>
      <c r="L266" s="226"/>
      <c r="M266" s="226"/>
    </row>
    <row r="267" spans="1:13" ht="13.5" customHeight="1">
      <c r="A267" s="65"/>
      <c r="B267" s="67"/>
      <c r="C267" s="67"/>
      <c r="D267" s="127" t="s">
        <v>217</v>
      </c>
      <c r="E267" s="67"/>
      <c r="F267" s="73">
        <f>70</f>
        <v>70</v>
      </c>
      <c r="G267" s="69"/>
      <c r="H267" s="69"/>
      <c r="I267" s="70"/>
      <c r="J267" s="232"/>
    </row>
    <row r="268" spans="1:13" ht="13.5" customHeight="1">
      <c r="A268" s="65"/>
      <c r="B268" s="67"/>
      <c r="C268" s="67"/>
      <c r="D268" s="127" t="s">
        <v>82</v>
      </c>
      <c r="E268" s="67"/>
      <c r="F268" s="225"/>
      <c r="G268" s="69"/>
      <c r="H268" s="69"/>
      <c r="I268" s="70"/>
      <c r="J268" s="49"/>
    </row>
    <row r="269" spans="1:13" ht="13.5" customHeight="1">
      <c r="A269" s="65">
        <v>50</v>
      </c>
      <c r="B269" s="67">
        <v>784</v>
      </c>
      <c r="C269" s="67">
        <v>784171113</v>
      </c>
      <c r="D269" s="67" t="s">
        <v>215</v>
      </c>
      <c r="E269" s="67" t="s">
        <v>20</v>
      </c>
      <c r="F269" s="68">
        <f>SUM(F271:F271)</f>
        <v>30</v>
      </c>
      <c r="G269" s="282"/>
      <c r="H269" s="69">
        <f>F269*G269</f>
        <v>0</v>
      </c>
      <c r="I269" s="70" t="s">
        <v>169</v>
      </c>
      <c r="J269" s="241"/>
    </row>
    <row r="270" spans="1:13" ht="13.5" customHeight="1">
      <c r="A270" s="65"/>
      <c r="B270" s="67"/>
      <c r="C270" s="67"/>
      <c r="D270" s="127" t="s">
        <v>65</v>
      </c>
      <c r="E270" s="67"/>
      <c r="F270" s="42"/>
      <c r="G270" s="69"/>
      <c r="H270" s="69"/>
      <c r="I270" s="70"/>
      <c r="J270" s="226"/>
      <c r="K270" s="226"/>
      <c r="L270" s="226"/>
      <c r="M270" s="226"/>
    </row>
    <row r="271" spans="1:13" ht="13.5" customHeight="1">
      <c r="A271" s="65"/>
      <c r="B271" s="67"/>
      <c r="C271" s="67"/>
      <c r="D271" s="127" t="s">
        <v>218</v>
      </c>
      <c r="E271" s="67"/>
      <c r="F271" s="73">
        <f>30</f>
        <v>30</v>
      </c>
      <c r="G271" s="69"/>
      <c r="H271" s="69"/>
      <c r="I271" s="70"/>
      <c r="J271" s="232"/>
    </row>
    <row r="272" spans="1:13" ht="13.5" customHeight="1">
      <c r="A272" s="65"/>
      <c r="B272" s="67"/>
      <c r="C272" s="67"/>
      <c r="D272" s="127" t="s">
        <v>82</v>
      </c>
      <c r="E272" s="67"/>
      <c r="F272" s="225"/>
      <c r="G272" s="69"/>
      <c r="H272" s="69"/>
      <c r="I272" s="70"/>
      <c r="J272" s="49"/>
    </row>
    <row r="273" spans="1:194" ht="13.5" customHeight="1">
      <c r="A273" s="65">
        <v>51</v>
      </c>
      <c r="B273" s="67">
        <v>784</v>
      </c>
      <c r="C273" s="67">
        <v>784171121</v>
      </c>
      <c r="D273" s="67" t="s">
        <v>66</v>
      </c>
      <c r="E273" s="67" t="s">
        <v>20</v>
      </c>
      <c r="F273" s="68">
        <f>SUM(F275:F275)</f>
        <v>150</v>
      </c>
      <c r="G273" s="282"/>
      <c r="H273" s="69">
        <f>F273*G273</f>
        <v>0</v>
      </c>
      <c r="I273" s="70" t="s">
        <v>169</v>
      </c>
      <c r="J273" s="241"/>
    </row>
    <row r="274" spans="1:194" ht="13.5" customHeight="1">
      <c r="A274" s="65"/>
      <c r="B274" s="67"/>
      <c r="C274" s="67"/>
      <c r="D274" s="127" t="s">
        <v>67</v>
      </c>
      <c r="E274" s="67"/>
      <c r="F274" s="42"/>
      <c r="G274" s="69"/>
      <c r="H274" s="69"/>
      <c r="I274" s="70"/>
      <c r="J274" s="49"/>
    </row>
    <row r="275" spans="1:194" ht="13.5" customHeight="1">
      <c r="A275" s="65"/>
      <c r="B275" s="67"/>
      <c r="C275" s="67"/>
      <c r="D275" s="127" t="s">
        <v>219</v>
      </c>
      <c r="E275" s="67"/>
      <c r="F275" s="73">
        <f>150</f>
        <v>150</v>
      </c>
      <c r="G275" s="69"/>
      <c r="H275" s="69"/>
      <c r="I275" s="70"/>
      <c r="J275" s="232"/>
    </row>
    <row r="276" spans="1:194" ht="13.5" customHeight="1">
      <c r="A276" s="65"/>
      <c r="B276" s="67"/>
      <c r="C276" s="67"/>
      <c r="D276" s="127" t="s">
        <v>82</v>
      </c>
      <c r="E276" s="67"/>
      <c r="F276" s="225"/>
      <c r="G276" s="69"/>
      <c r="H276" s="69"/>
      <c r="I276" s="70"/>
      <c r="J276" s="49"/>
    </row>
    <row r="277" spans="1:194" ht="13.5" customHeight="1">
      <c r="A277" s="65">
        <v>52</v>
      </c>
      <c r="B277" s="67">
        <v>784</v>
      </c>
      <c r="C277" s="67">
        <v>784171123</v>
      </c>
      <c r="D277" s="67" t="s">
        <v>216</v>
      </c>
      <c r="E277" s="67" t="s">
        <v>20</v>
      </c>
      <c r="F277" s="68">
        <f>SUM(F279:F279)</f>
        <v>50</v>
      </c>
      <c r="G277" s="282"/>
      <c r="H277" s="69">
        <f>F277*G277</f>
        <v>0</v>
      </c>
      <c r="I277" s="70" t="s">
        <v>169</v>
      </c>
      <c r="J277" s="241"/>
    </row>
    <row r="278" spans="1:194" ht="13.5" customHeight="1">
      <c r="A278" s="65"/>
      <c r="B278" s="67"/>
      <c r="C278" s="67"/>
      <c r="D278" s="127" t="s">
        <v>67</v>
      </c>
      <c r="E278" s="67"/>
      <c r="F278" s="42"/>
      <c r="G278" s="69"/>
      <c r="H278" s="69"/>
      <c r="I278" s="70"/>
      <c r="J278" s="49"/>
    </row>
    <row r="279" spans="1:194" ht="13.5" customHeight="1">
      <c r="A279" s="65"/>
      <c r="B279" s="67"/>
      <c r="C279" s="67"/>
      <c r="D279" s="127" t="s">
        <v>220</v>
      </c>
      <c r="E279" s="67"/>
      <c r="F279" s="73">
        <f>50</f>
        <v>50</v>
      </c>
      <c r="G279" s="69"/>
      <c r="H279" s="69"/>
      <c r="I279" s="70"/>
      <c r="J279" s="232"/>
    </row>
    <row r="280" spans="1:194" ht="13.5" customHeight="1">
      <c r="A280" s="65"/>
      <c r="B280" s="67"/>
      <c r="C280" s="67"/>
      <c r="D280" s="127" t="s">
        <v>82</v>
      </c>
      <c r="E280" s="67"/>
      <c r="F280" s="225"/>
      <c r="G280" s="69"/>
      <c r="H280" s="69"/>
      <c r="I280" s="70"/>
      <c r="J280" s="49"/>
    </row>
    <row r="281" spans="1:194" s="248" customFormat="1" ht="13.5" customHeight="1">
      <c r="A281" s="233">
        <v>53</v>
      </c>
      <c r="B281" s="234">
        <v>581</v>
      </c>
      <c r="C281" s="234">
        <v>58124842</v>
      </c>
      <c r="D281" s="234" t="s">
        <v>68</v>
      </c>
      <c r="E281" s="234" t="s">
        <v>20</v>
      </c>
      <c r="F281" s="235">
        <f>SUM(F283:F285)</f>
        <v>315</v>
      </c>
      <c r="G281" s="288"/>
      <c r="H281" s="236">
        <f>F281*G281</f>
        <v>0</v>
      </c>
      <c r="I281" s="237" t="s">
        <v>169</v>
      </c>
      <c r="J281" s="243"/>
      <c r="K281" s="244"/>
      <c r="L281" s="245"/>
      <c r="M281" s="135"/>
      <c r="N281" s="246"/>
      <c r="O281" s="247"/>
      <c r="P281" s="64"/>
      <c r="Q281" s="64"/>
      <c r="R281" s="136"/>
      <c r="S281" s="137"/>
      <c r="T281" s="137"/>
      <c r="U281" s="137"/>
      <c r="V281" s="137"/>
      <c r="W281" s="137"/>
      <c r="X281" s="137"/>
      <c r="Y281" s="137"/>
      <c r="Z281" s="137"/>
      <c r="AA281" s="137"/>
      <c r="AB281" s="137"/>
      <c r="AC281" s="137"/>
      <c r="AD281" s="137"/>
      <c r="AE281" s="137"/>
      <c r="AF281" s="137"/>
      <c r="AG281" s="137"/>
      <c r="AH281" s="137"/>
      <c r="AI281" s="137"/>
      <c r="AJ281" s="137"/>
      <c r="AK281" s="137"/>
      <c r="AL281" s="137"/>
      <c r="AM281" s="137"/>
      <c r="AN281" s="137"/>
      <c r="AO281" s="137"/>
      <c r="AP281" s="137"/>
      <c r="AQ281" s="137"/>
      <c r="AR281" s="137"/>
      <c r="AS281" s="137"/>
      <c r="AT281" s="137"/>
      <c r="AU281" s="137"/>
      <c r="AV281" s="137"/>
      <c r="AW281" s="137"/>
      <c r="AX281" s="137"/>
      <c r="AY281" s="137"/>
      <c r="AZ281" s="137"/>
      <c r="BA281" s="137"/>
      <c r="BB281" s="137"/>
      <c r="BC281" s="137"/>
      <c r="BD281" s="137"/>
      <c r="BE281" s="137"/>
      <c r="BF281" s="137"/>
      <c r="BG281" s="137"/>
      <c r="BH281" s="137"/>
      <c r="BI281" s="137"/>
      <c r="BJ281" s="137"/>
      <c r="BK281" s="137"/>
      <c r="BL281" s="137"/>
      <c r="BM281" s="137"/>
      <c r="BN281" s="137"/>
      <c r="BO281" s="137"/>
      <c r="BP281" s="137"/>
      <c r="BQ281" s="137"/>
      <c r="BR281" s="137"/>
      <c r="BS281" s="137"/>
      <c r="BT281" s="137"/>
      <c r="BU281" s="137"/>
      <c r="BV281" s="137"/>
      <c r="BW281" s="137"/>
      <c r="BX281" s="137"/>
      <c r="BY281" s="137"/>
      <c r="BZ281" s="137"/>
      <c r="CA281" s="137"/>
      <c r="CB281" s="137"/>
      <c r="CC281" s="137"/>
      <c r="CD281" s="137"/>
      <c r="CE281" s="137"/>
      <c r="CF281" s="137"/>
      <c r="CG281" s="137"/>
      <c r="CH281" s="137"/>
      <c r="CI281" s="137"/>
      <c r="CJ281" s="137"/>
      <c r="CK281" s="137"/>
      <c r="CL281" s="137"/>
      <c r="CM281" s="137"/>
      <c r="CN281" s="137"/>
      <c r="CO281" s="137"/>
      <c r="CP281" s="137"/>
      <c r="CQ281" s="137"/>
      <c r="CR281" s="137"/>
      <c r="CS281" s="137"/>
      <c r="CT281" s="137"/>
      <c r="CU281" s="137"/>
      <c r="CV281" s="137"/>
      <c r="CW281" s="137"/>
      <c r="CX281" s="137"/>
      <c r="CY281" s="137"/>
      <c r="CZ281" s="137"/>
      <c r="DA281" s="137"/>
      <c r="DB281" s="137"/>
      <c r="DC281" s="137"/>
      <c r="DD281" s="137"/>
      <c r="DE281" s="137"/>
      <c r="DF281" s="137"/>
      <c r="DG281" s="137"/>
      <c r="DH281" s="137"/>
      <c r="DI281" s="137"/>
      <c r="DJ281" s="137"/>
      <c r="DK281" s="137"/>
      <c r="DL281" s="137"/>
      <c r="DM281" s="137"/>
      <c r="DN281" s="137"/>
      <c r="DO281" s="137"/>
      <c r="DP281" s="137"/>
      <c r="DQ281" s="137"/>
      <c r="DR281" s="137"/>
      <c r="DS281" s="137"/>
      <c r="DT281" s="137"/>
      <c r="DU281" s="137"/>
      <c r="DV281" s="137"/>
      <c r="DW281" s="137"/>
      <c r="DX281" s="137"/>
      <c r="DY281" s="137"/>
      <c r="DZ281" s="137"/>
      <c r="EA281" s="137"/>
      <c r="EB281" s="137"/>
      <c r="EC281" s="137"/>
      <c r="ED281" s="137"/>
      <c r="EE281" s="137"/>
      <c r="EF281" s="137"/>
      <c r="EG281" s="137"/>
      <c r="EH281" s="137"/>
      <c r="EI281" s="137"/>
      <c r="EJ281" s="137"/>
      <c r="EK281" s="137"/>
      <c r="EL281" s="137"/>
      <c r="EM281" s="137"/>
      <c r="EN281" s="137"/>
      <c r="EO281" s="137"/>
      <c r="EP281" s="137"/>
      <c r="EQ281" s="137"/>
      <c r="ER281" s="137"/>
      <c r="ES281" s="137"/>
      <c r="ET281" s="137"/>
      <c r="EU281" s="137"/>
      <c r="EV281" s="137"/>
      <c r="EW281" s="137"/>
      <c r="EX281" s="137"/>
      <c r="EY281" s="137"/>
      <c r="EZ281" s="137"/>
      <c r="FA281" s="137"/>
      <c r="FB281" s="137"/>
      <c r="FC281" s="137"/>
      <c r="FD281" s="137"/>
      <c r="FE281" s="137"/>
      <c r="FF281" s="137"/>
      <c r="FG281" s="137"/>
      <c r="FH281" s="137"/>
      <c r="FI281" s="137"/>
      <c r="FJ281" s="137"/>
      <c r="FK281" s="137"/>
      <c r="FL281" s="137"/>
      <c r="FM281" s="137"/>
      <c r="FN281" s="137"/>
      <c r="FO281" s="137"/>
      <c r="FP281" s="137"/>
      <c r="FQ281" s="137"/>
      <c r="FR281" s="137"/>
      <c r="FS281" s="137"/>
      <c r="FT281" s="137"/>
      <c r="FU281" s="137"/>
      <c r="FV281" s="137"/>
      <c r="FW281" s="137"/>
      <c r="FX281" s="137"/>
      <c r="FY281" s="137"/>
      <c r="FZ281" s="137"/>
      <c r="GA281" s="137"/>
      <c r="GB281" s="137"/>
      <c r="GC281" s="137"/>
      <c r="GD281" s="137"/>
      <c r="GE281" s="137"/>
      <c r="GF281" s="137"/>
      <c r="GG281" s="137"/>
      <c r="GH281" s="137"/>
      <c r="GI281" s="137"/>
      <c r="GJ281" s="137"/>
      <c r="GK281" s="137"/>
      <c r="GL281" s="137"/>
    </row>
    <row r="282" spans="1:194" s="248" customFormat="1" ht="13.5" customHeight="1">
      <c r="A282" s="233"/>
      <c r="B282" s="234"/>
      <c r="C282" s="234"/>
      <c r="D282" s="238" t="s">
        <v>69</v>
      </c>
      <c r="E282" s="234"/>
      <c r="F282" s="137"/>
      <c r="G282" s="236"/>
      <c r="H282" s="236"/>
      <c r="I282" s="237"/>
      <c r="J282" s="137"/>
      <c r="K282" s="137"/>
      <c r="L282" s="137"/>
      <c r="M282" s="137"/>
      <c r="N282" s="137"/>
      <c r="O282" s="137"/>
      <c r="P282" s="137"/>
      <c r="Q282" s="137"/>
      <c r="R282" s="137"/>
      <c r="S282" s="137"/>
      <c r="T282" s="137"/>
      <c r="U282" s="137"/>
      <c r="V282" s="137"/>
      <c r="W282" s="137"/>
      <c r="X282" s="137"/>
      <c r="Y282" s="137"/>
      <c r="Z282" s="137"/>
      <c r="AA282" s="137"/>
      <c r="AB282" s="137"/>
      <c r="AC282" s="137"/>
      <c r="AD282" s="137"/>
      <c r="AE282" s="137"/>
      <c r="AF282" s="137"/>
      <c r="AG282" s="137"/>
      <c r="AH282" s="137"/>
      <c r="AI282" s="137"/>
      <c r="AJ282" s="137"/>
      <c r="AK282" s="137"/>
      <c r="AL282" s="137"/>
      <c r="AM282" s="137"/>
      <c r="AN282" s="137"/>
      <c r="AO282" s="137"/>
      <c r="AP282" s="137"/>
      <c r="AQ282" s="137"/>
      <c r="AR282" s="137"/>
      <c r="AS282" s="137"/>
      <c r="AT282" s="137"/>
      <c r="AU282" s="137"/>
      <c r="AV282" s="137"/>
      <c r="AW282" s="137"/>
      <c r="AX282" s="137"/>
      <c r="AY282" s="137"/>
      <c r="AZ282" s="137"/>
      <c r="BA282" s="137"/>
      <c r="BB282" s="137"/>
      <c r="BC282" s="137"/>
      <c r="BD282" s="137"/>
      <c r="BE282" s="137"/>
      <c r="BF282" s="137"/>
      <c r="BG282" s="137"/>
      <c r="BH282" s="137"/>
      <c r="BI282" s="137"/>
      <c r="BJ282" s="137"/>
      <c r="BK282" s="137"/>
      <c r="BL282" s="137"/>
      <c r="BM282" s="137"/>
      <c r="BN282" s="137"/>
      <c r="BO282" s="137"/>
      <c r="BP282" s="137"/>
      <c r="BQ282" s="137"/>
      <c r="BR282" s="137"/>
      <c r="BS282" s="137"/>
      <c r="BT282" s="137"/>
      <c r="BU282" s="137"/>
      <c r="BV282" s="137"/>
      <c r="BW282" s="137"/>
      <c r="BX282" s="137"/>
      <c r="BY282" s="137"/>
      <c r="BZ282" s="137"/>
      <c r="CA282" s="137"/>
      <c r="CB282" s="137"/>
      <c r="CC282" s="137"/>
      <c r="CD282" s="137"/>
      <c r="CE282" s="137"/>
      <c r="CF282" s="137"/>
      <c r="CG282" s="137"/>
      <c r="CH282" s="137"/>
      <c r="CI282" s="137"/>
      <c r="CJ282" s="137"/>
      <c r="CK282" s="137"/>
      <c r="CL282" s="137"/>
      <c r="CM282" s="137"/>
      <c r="CN282" s="137"/>
      <c r="CO282" s="137"/>
      <c r="CP282" s="137"/>
      <c r="CQ282" s="137"/>
      <c r="CR282" s="137"/>
      <c r="CS282" s="137"/>
      <c r="CT282" s="137"/>
      <c r="CU282" s="137"/>
      <c r="CV282" s="137"/>
      <c r="CW282" s="137"/>
      <c r="CX282" s="137"/>
      <c r="CY282" s="137"/>
      <c r="CZ282" s="137"/>
      <c r="DA282" s="137"/>
      <c r="DB282" s="137"/>
      <c r="DC282" s="137"/>
      <c r="DD282" s="137"/>
      <c r="DE282" s="137"/>
      <c r="DF282" s="137"/>
      <c r="DG282" s="137"/>
      <c r="DH282" s="137"/>
      <c r="DI282" s="137"/>
      <c r="DJ282" s="137"/>
      <c r="DK282" s="137"/>
      <c r="DL282" s="137"/>
      <c r="DM282" s="137"/>
      <c r="DN282" s="137"/>
      <c r="DO282" s="137"/>
      <c r="DP282" s="137"/>
      <c r="DQ282" s="137"/>
      <c r="DR282" s="137"/>
      <c r="DS282" s="137"/>
      <c r="DT282" s="137"/>
      <c r="DU282" s="137"/>
      <c r="DV282" s="137"/>
      <c r="DW282" s="137"/>
      <c r="DX282" s="137"/>
      <c r="DY282" s="137"/>
      <c r="DZ282" s="137"/>
      <c r="EA282" s="137"/>
      <c r="EB282" s="137"/>
      <c r="EC282" s="137"/>
      <c r="ED282" s="137"/>
      <c r="EE282" s="137"/>
      <c r="EF282" s="137"/>
      <c r="EG282" s="137"/>
      <c r="EH282" s="137"/>
      <c r="EI282" s="137"/>
      <c r="EJ282" s="137"/>
      <c r="EK282" s="137"/>
      <c r="EL282" s="137"/>
      <c r="EM282" s="137"/>
      <c r="EN282" s="137"/>
      <c r="EO282" s="137"/>
      <c r="EP282" s="137"/>
      <c r="EQ282" s="137"/>
      <c r="ER282" s="137"/>
      <c r="ES282" s="137"/>
      <c r="ET282" s="137"/>
      <c r="EU282" s="137"/>
      <c r="EV282" s="137"/>
      <c r="EW282" s="137"/>
      <c r="EX282" s="137"/>
      <c r="EY282" s="137"/>
      <c r="EZ282" s="137"/>
      <c r="FA282" s="137"/>
      <c r="FB282" s="137"/>
      <c r="FC282" s="137"/>
      <c r="FD282" s="137"/>
      <c r="FE282" s="137"/>
      <c r="FF282" s="137"/>
      <c r="FG282" s="137"/>
      <c r="FH282" s="137"/>
      <c r="FI282" s="137"/>
      <c r="FJ282" s="137"/>
      <c r="FK282" s="137"/>
      <c r="FL282" s="137"/>
      <c r="FM282" s="137"/>
      <c r="FN282" s="137"/>
      <c r="FO282" s="137"/>
      <c r="FP282" s="137"/>
      <c r="FQ282" s="137"/>
      <c r="FR282" s="137"/>
      <c r="FS282" s="137"/>
      <c r="FT282" s="137"/>
      <c r="FU282" s="137"/>
      <c r="FV282" s="137"/>
      <c r="FW282" s="137"/>
      <c r="FX282" s="137"/>
      <c r="FY282" s="137"/>
      <c r="FZ282" s="137"/>
      <c r="GA282" s="137"/>
      <c r="GB282" s="137"/>
      <c r="GC282" s="137"/>
      <c r="GD282" s="137"/>
      <c r="GE282" s="137"/>
      <c r="GF282" s="137"/>
      <c r="GG282" s="137"/>
      <c r="GH282" s="137"/>
      <c r="GI282" s="137"/>
      <c r="GJ282" s="137"/>
      <c r="GK282" s="137"/>
      <c r="GL282" s="137"/>
    </row>
    <row r="283" spans="1:194" s="248" customFormat="1" ht="13.5" customHeight="1">
      <c r="A283" s="233"/>
      <c r="B283" s="234"/>
      <c r="C283" s="234"/>
      <c r="D283" s="238" t="s">
        <v>221</v>
      </c>
      <c r="E283" s="234"/>
      <c r="F283" s="73">
        <f>(70+30)*1.05</f>
        <v>105</v>
      </c>
      <c r="G283" s="236"/>
      <c r="H283" s="236"/>
      <c r="I283" s="237"/>
      <c r="J283" s="249"/>
      <c r="K283" s="137"/>
      <c r="L283" s="137"/>
      <c r="M283" s="137"/>
      <c r="N283" s="137"/>
      <c r="O283" s="137"/>
      <c r="P283" s="137"/>
      <c r="Q283" s="137"/>
      <c r="R283" s="137"/>
      <c r="S283" s="137"/>
      <c r="T283" s="137"/>
      <c r="U283" s="137"/>
      <c r="V283" s="137"/>
      <c r="W283" s="137"/>
      <c r="X283" s="137"/>
      <c r="Y283" s="137"/>
      <c r="Z283" s="137"/>
      <c r="AA283" s="137"/>
      <c r="AB283" s="137"/>
      <c r="AC283" s="137"/>
      <c r="AD283" s="137"/>
      <c r="AE283" s="137"/>
      <c r="AF283" s="137"/>
      <c r="AG283" s="137"/>
      <c r="AH283" s="137"/>
      <c r="AI283" s="137"/>
      <c r="AJ283" s="137"/>
      <c r="AK283" s="137"/>
      <c r="AL283" s="137"/>
      <c r="AM283" s="137"/>
      <c r="AN283" s="137"/>
      <c r="AO283" s="137"/>
      <c r="AP283" s="137"/>
      <c r="AQ283" s="137"/>
      <c r="AR283" s="137"/>
      <c r="AS283" s="137"/>
      <c r="AT283" s="137"/>
      <c r="AU283" s="137"/>
      <c r="AV283" s="137"/>
      <c r="AW283" s="137"/>
      <c r="AX283" s="137"/>
      <c r="AY283" s="137"/>
      <c r="AZ283" s="137"/>
      <c r="BA283" s="137"/>
      <c r="BB283" s="137"/>
      <c r="BC283" s="137"/>
      <c r="BD283" s="137"/>
      <c r="BE283" s="137"/>
      <c r="BF283" s="137"/>
      <c r="BG283" s="137"/>
      <c r="BH283" s="137"/>
      <c r="BI283" s="137"/>
      <c r="BJ283" s="137"/>
      <c r="BK283" s="137"/>
      <c r="BL283" s="137"/>
      <c r="BM283" s="137"/>
      <c r="BN283" s="137"/>
      <c r="BO283" s="137"/>
      <c r="BP283" s="137"/>
      <c r="BQ283" s="137"/>
      <c r="BR283" s="137"/>
      <c r="BS283" s="137"/>
      <c r="BT283" s="137"/>
      <c r="BU283" s="137"/>
      <c r="BV283" s="137"/>
      <c r="BW283" s="137"/>
      <c r="BX283" s="137"/>
      <c r="BY283" s="137"/>
      <c r="BZ283" s="137"/>
      <c r="CA283" s="137"/>
      <c r="CB283" s="137"/>
      <c r="CC283" s="137"/>
      <c r="CD283" s="137"/>
      <c r="CE283" s="137"/>
      <c r="CF283" s="137"/>
      <c r="CG283" s="137"/>
      <c r="CH283" s="137"/>
      <c r="CI283" s="137"/>
      <c r="CJ283" s="137"/>
      <c r="CK283" s="137"/>
      <c r="CL283" s="137"/>
      <c r="CM283" s="137"/>
      <c r="CN283" s="137"/>
      <c r="CO283" s="137"/>
      <c r="CP283" s="137"/>
      <c r="CQ283" s="137"/>
      <c r="CR283" s="137"/>
      <c r="CS283" s="137"/>
      <c r="CT283" s="137"/>
      <c r="CU283" s="137"/>
      <c r="CV283" s="137"/>
      <c r="CW283" s="137"/>
      <c r="CX283" s="137"/>
      <c r="CY283" s="137"/>
      <c r="CZ283" s="137"/>
      <c r="DA283" s="137"/>
      <c r="DB283" s="137"/>
      <c r="DC283" s="137"/>
      <c r="DD283" s="137"/>
      <c r="DE283" s="137"/>
      <c r="DF283" s="137"/>
      <c r="DG283" s="137"/>
      <c r="DH283" s="137"/>
      <c r="DI283" s="137"/>
      <c r="DJ283" s="137"/>
      <c r="DK283" s="137"/>
      <c r="DL283" s="137"/>
      <c r="DM283" s="137"/>
      <c r="DN283" s="137"/>
      <c r="DO283" s="137"/>
      <c r="DP283" s="137"/>
      <c r="DQ283" s="137"/>
      <c r="DR283" s="137"/>
      <c r="DS283" s="137"/>
      <c r="DT283" s="137"/>
      <c r="DU283" s="137"/>
      <c r="DV283" s="137"/>
      <c r="DW283" s="137"/>
      <c r="DX283" s="137"/>
      <c r="DY283" s="137"/>
      <c r="DZ283" s="137"/>
      <c r="EA283" s="137"/>
      <c r="EB283" s="137"/>
      <c r="EC283" s="137"/>
      <c r="ED283" s="137"/>
      <c r="EE283" s="137"/>
      <c r="EF283" s="137"/>
      <c r="EG283" s="137"/>
      <c r="EH283" s="137"/>
      <c r="EI283" s="137"/>
      <c r="EJ283" s="137"/>
      <c r="EK283" s="137"/>
      <c r="EL283" s="137"/>
      <c r="EM283" s="137"/>
      <c r="EN283" s="137"/>
      <c r="EO283" s="137"/>
      <c r="EP283" s="137"/>
      <c r="EQ283" s="137"/>
      <c r="ER283" s="137"/>
      <c r="ES283" s="137"/>
      <c r="ET283" s="137"/>
      <c r="EU283" s="137"/>
      <c r="EV283" s="137"/>
      <c r="EW283" s="137"/>
      <c r="EX283" s="137"/>
      <c r="EY283" s="137"/>
      <c r="EZ283" s="137"/>
      <c r="FA283" s="137"/>
      <c r="FB283" s="137"/>
      <c r="FC283" s="137"/>
      <c r="FD283" s="137"/>
      <c r="FE283" s="137"/>
      <c r="FF283" s="137"/>
      <c r="FG283" s="137"/>
      <c r="FH283" s="137"/>
      <c r="FI283" s="137"/>
      <c r="FJ283" s="137"/>
      <c r="FK283" s="137"/>
      <c r="FL283" s="137"/>
      <c r="FM283" s="137"/>
      <c r="FN283" s="137"/>
      <c r="FO283" s="137"/>
      <c r="FP283" s="137"/>
      <c r="FQ283" s="137"/>
      <c r="FR283" s="137"/>
      <c r="FS283" s="137"/>
      <c r="FT283" s="137"/>
      <c r="FU283" s="137"/>
      <c r="FV283" s="137"/>
      <c r="FW283" s="137"/>
      <c r="FX283" s="137"/>
      <c r="FY283" s="137"/>
      <c r="FZ283" s="137"/>
      <c r="GA283" s="137"/>
      <c r="GB283" s="137"/>
      <c r="GC283" s="137"/>
      <c r="GD283" s="137"/>
      <c r="GE283" s="137"/>
      <c r="GF283" s="137"/>
      <c r="GG283" s="137"/>
      <c r="GH283" s="137"/>
      <c r="GI283" s="137"/>
      <c r="GJ283" s="137"/>
      <c r="GK283" s="137"/>
      <c r="GL283" s="137"/>
    </row>
    <row r="284" spans="1:194" s="248" customFormat="1" ht="13.5" customHeight="1">
      <c r="A284" s="233"/>
      <c r="B284" s="234"/>
      <c r="C284" s="234"/>
      <c r="D284" s="238" t="s">
        <v>70</v>
      </c>
      <c r="E284" s="234"/>
      <c r="F284" s="137"/>
      <c r="G284" s="236"/>
      <c r="H284" s="236"/>
      <c r="I284" s="237"/>
      <c r="J284" s="137"/>
      <c r="K284" s="137"/>
      <c r="L284" s="137"/>
      <c r="M284" s="137"/>
      <c r="N284" s="137"/>
      <c r="O284" s="137"/>
      <c r="P284" s="137"/>
      <c r="Q284" s="137"/>
      <c r="R284" s="137"/>
      <c r="S284" s="137"/>
      <c r="T284" s="137"/>
      <c r="U284" s="137"/>
      <c r="V284" s="137"/>
      <c r="W284" s="137"/>
      <c r="X284" s="137"/>
      <c r="Y284" s="137"/>
      <c r="Z284" s="137"/>
      <c r="AA284" s="137"/>
      <c r="AB284" s="137"/>
      <c r="AC284" s="137"/>
      <c r="AD284" s="137"/>
      <c r="AE284" s="137"/>
      <c r="AF284" s="137"/>
      <c r="AG284" s="137"/>
      <c r="AH284" s="137"/>
      <c r="AI284" s="137"/>
      <c r="AJ284" s="137"/>
      <c r="AK284" s="137"/>
      <c r="AL284" s="137"/>
      <c r="AM284" s="137"/>
      <c r="AN284" s="137"/>
      <c r="AO284" s="137"/>
      <c r="AP284" s="137"/>
      <c r="AQ284" s="137"/>
      <c r="AR284" s="137"/>
      <c r="AS284" s="137"/>
      <c r="AT284" s="137"/>
      <c r="AU284" s="137"/>
      <c r="AV284" s="137"/>
      <c r="AW284" s="137"/>
      <c r="AX284" s="137"/>
      <c r="AY284" s="137"/>
      <c r="AZ284" s="137"/>
      <c r="BA284" s="137"/>
      <c r="BB284" s="137"/>
      <c r="BC284" s="137"/>
      <c r="BD284" s="137"/>
      <c r="BE284" s="137"/>
      <c r="BF284" s="137"/>
      <c r="BG284" s="137"/>
      <c r="BH284" s="137"/>
      <c r="BI284" s="137"/>
      <c r="BJ284" s="137"/>
      <c r="BK284" s="137"/>
      <c r="BL284" s="137"/>
      <c r="BM284" s="137"/>
      <c r="BN284" s="137"/>
      <c r="BO284" s="137"/>
      <c r="BP284" s="137"/>
      <c r="BQ284" s="137"/>
      <c r="BR284" s="137"/>
      <c r="BS284" s="137"/>
      <c r="BT284" s="137"/>
      <c r="BU284" s="137"/>
      <c r="BV284" s="137"/>
      <c r="BW284" s="137"/>
      <c r="BX284" s="137"/>
      <c r="BY284" s="137"/>
      <c r="BZ284" s="137"/>
      <c r="CA284" s="137"/>
      <c r="CB284" s="137"/>
      <c r="CC284" s="137"/>
      <c r="CD284" s="137"/>
      <c r="CE284" s="137"/>
      <c r="CF284" s="137"/>
      <c r="CG284" s="137"/>
      <c r="CH284" s="137"/>
      <c r="CI284" s="137"/>
      <c r="CJ284" s="137"/>
      <c r="CK284" s="137"/>
      <c r="CL284" s="137"/>
      <c r="CM284" s="137"/>
      <c r="CN284" s="137"/>
      <c r="CO284" s="137"/>
      <c r="CP284" s="137"/>
      <c r="CQ284" s="137"/>
      <c r="CR284" s="137"/>
      <c r="CS284" s="137"/>
      <c r="CT284" s="137"/>
      <c r="CU284" s="137"/>
      <c r="CV284" s="137"/>
      <c r="CW284" s="137"/>
      <c r="CX284" s="137"/>
      <c r="CY284" s="137"/>
      <c r="CZ284" s="137"/>
      <c r="DA284" s="137"/>
      <c r="DB284" s="137"/>
      <c r="DC284" s="137"/>
      <c r="DD284" s="137"/>
      <c r="DE284" s="137"/>
      <c r="DF284" s="137"/>
      <c r="DG284" s="137"/>
      <c r="DH284" s="137"/>
      <c r="DI284" s="137"/>
      <c r="DJ284" s="137"/>
      <c r="DK284" s="137"/>
      <c r="DL284" s="137"/>
      <c r="DM284" s="137"/>
      <c r="DN284" s="137"/>
      <c r="DO284" s="137"/>
      <c r="DP284" s="137"/>
      <c r="DQ284" s="137"/>
      <c r="DR284" s="137"/>
      <c r="DS284" s="137"/>
      <c r="DT284" s="137"/>
      <c r="DU284" s="137"/>
      <c r="DV284" s="137"/>
      <c r="DW284" s="137"/>
      <c r="DX284" s="137"/>
      <c r="DY284" s="137"/>
      <c r="DZ284" s="137"/>
      <c r="EA284" s="137"/>
      <c r="EB284" s="137"/>
      <c r="EC284" s="137"/>
      <c r="ED284" s="137"/>
      <c r="EE284" s="137"/>
      <c r="EF284" s="137"/>
      <c r="EG284" s="137"/>
      <c r="EH284" s="137"/>
      <c r="EI284" s="137"/>
      <c r="EJ284" s="137"/>
      <c r="EK284" s="137"/>
      <c r="EL284" s="137"/>
      <c r="EM284" s="137"/>
      <c r="EN284" s="137"/>
      <c r="EO284" s="137"/>
      <c r="EP284" s="137"/>
      <c r="EQ284" s="137"/>
      <c r="ER284" s="137"/>
      <c r="ES284" s="137"/>
      <c r="ET284" s="137"/>
      <c r="EU284" s="137"/>
      <c r="EV284" s="137"/>
      <c r="EW284" s="137"/>
      <c r="EX284" s="137"/>
      <c r="EY284" s="137"/>
      <c r="EZ284" s="137"/>
      <c r="FA284" s="137"/>
      <c r="FB284" s="137"/>
      <c r="FC284" s="137"/>
      <c r="FD284" s="137"/>
      <c r="FE284" s="137"/>
      <c r="FF284" s="137"/>
      <c r="FG284" s="137"/>
      <c r="FH284" s="137"/>
      <c r="FI284" s="137"/>
      <c r="FJ284" s="137"/>
      <c r="FK284" s="137"/>
      <c r="FL284" s="137"/>
      <c r="FM284" s="137"/>
      <c r="FN284" s="137"/>
      <c r="FO284" s="137"/>
      <c r="FP284" s="137"/>
      <c r="FQ284" s="137"/>
      <c r="FR284" s="137"/>
      <c r="FS284" s="137"/>
      <c r="FT284" s="137"/>
      <c r="FU284" s="137"/>
      <c r="FV284" s="137"/>
      <c r="FW284" s="137"/>
      <c r="FX284" s="137"/>
      <c r="FY284" s="137"/>
      <c r="FZ284" s="137"/>
      <c r="GA284" s="137"/>
      <c r="GB284" s="137"/>
      <c r="GC284" s="137"/>
      <c r="GD284" s="137"/>
      <c r="GE284" s="137"/>
      <c r="GF284" s="137"/>
      <c r="GG284" s="137"/>
      <c r="GH284" s="137"/>
      <c r="GI284" s="137"/>
      <c r="GJ284" s="137"/>
      <c r="GK284" s="137"/>
      <c r="GL284" s="137"/>
    </row>
    <row r="285" spans="1:194" s="248" customFormat="1" ht="13.5" customHeight="1">
      <c r="A285" s="233"/>
      <c r="B285" s="234"/>
      <c r="C285" s="234"/>
      <c r="D285" s="238" t="s">
        <v>222</v>
      </c>
      <c r="E285" s="234"/>
      <c r="F285" s="73">
        <f>(150+50)*1.05</f>
        <v>210</v>
      </c>
      <c r="G285" s="236"/>
      <c r="H285" s="236"/>
      <c r="I285" s="237"/>
      <c r="J285" s="137"/>
      <c r="K285" s="137"/>
      <c r="L285" s="137"/>
      <c r="M285" s="137"/>
      <c r="N285" s="137"/>
      <c r="O285" s="137"/>
      <c r="P285" s="137"/>
      <c r="Q285" s="137"/>
      <c r="R285" s="137"/>
      <c r="S285" s="137"/>
      <c r="T285" s="137"/>
      <c r="U285" s="137"/>
      <c r="V285" s="137"/>
      <c r="W285" s="137"/>
      <c r="X285" s="137"/>
      <c r="Y285" s="137"/>
      <c r="Z285" s="137"/>
      <c r="AA285" s="137"/>
      <c r="AB285" s="137"/>
      <c r="AC285" s="137"/>
      <c r="AD285" s="137"/>
      <c r="AE285" s="137"/>
      <c r="AF285" s="137"/>
      <c r="AG285" s="137"/>
      <c r="AH285" s="137"/>
      <c r="AI285" s="137"/>
      <c r="AJ285" s="137"/>
      <c r="AK285" s="137"/>
      <c r="AL285" s="137"/>
      <c r="AM285" s="137"/>
      <c r="AN285" s="137"/>
      <c r="AO285" s="137"/>
      <c r="AP285" s="137"/>
      <c r="AQ285" s="137"/>
      <c r="AR285" s="137"/>
      <c r="AS285" s="137"/>
      <c r="AT285" s="137"/>
      <c r="AU285" s="137"/>
      <c r="AV285" s="137"/>
      <c r="AW285" s="137"/>
      <c r="AX285" s="137"/>
      <c r="AY285" s="137"/>
      <c r="AZ285" s="137"/>
      <c r="BA285" s="137"/>
      <c r="BB285" s="137"/>
      <c r="BC285" s="137"/>
      <c r="BD285" s="137"/>
      <c r="BE285" s="137"/>
      <c r="BF285" s="137"/>
      <c r="BG285" s="137"/>
      <c r="BH285" s="137"/>
      <c r="BI285" s="137"/>
      <c r="BJ285" s="137"/>
      <c r="BK285" s="137"/>
      <c r="BL285" s="137"/>
      <c r="BM285" s="137"/>
      <c r="BN285" s="137"/>
      <c r="BO285" s="137"/>
      <c r="BP285" s="137"/>
      <c r="BQ285" s="137"/>
      <c r="BR285" s="137"/>
      <c r="BS285" s="137"/>
      <c r="BT285" s="137"/>
      <c r="BU285" s="137"/>
      <c r="BV285" s="137"/>
      <c r="BW285" s="137"/>
      <c r="BX285" s="137"/>
      <c r="BY285" s="137"/>
      <c r="BZ285" s="137"/>
      <c r="CA285" s="137"/>
      <c r="CB285" s="137"/>
      <c r="CC285" s="137"/>
      <c r="CD285" s="137"/>
      <c r="CE285" s="137"/>
      <c r="CF285" s="137"/>
      <c r="CG285" s="137"/>
      <c r="CH285" s="137"/>
      <c r="CI285" s="137"/>
      <c r="CJ285" s="137"/>
      <c r="CK285" s="137"/>
      <c r="CL285" s="137"/>
      <c r="CM285" s="137"/>
      <c r="CN285" s="137"/>
      <c r="CO285" s="137"/>
      <c r="CP285" s="137"/>
      <c r="CQ285" s="137"/>
      <c r="CR285" s="137"/>
      <c r="CS285" s="137"/>
      <c r="CT285" s="137"/>
      <c r="CU285" s="137"/>
      <c r="CV285" s="137"/>
      <c r="CW285" s="137"/>
      <c r="CX285" s="137"/>
      <c r="CY285" s="137"/>
      <c r="CZ285" s="137"/>
      <c r="DA285" s="137"/>
      <c r="DB285" s="137"/>
      <c r="DC285" s="137"/>
      <c r="DD285" s="137"/>
      <c r="DE285" s="137"/>
      <c r="DF285" s="137"/>
      <c r="DG285" s="137"/>
      <c r="DH285" s="137"/>
      <c r="DI285" s="137"/>
      <c r="DJ285" s="137"/>
      <c r="DK285" s="137"/>
      <c r="DL285" s="137"/>
      <c r="DM285" s="137"/>
      <c r="DN285" s="137"/>
      <c r="DO285" s="137"/>
      <c r="DP285" s="137"/>
      <c r="DQ285" s="137"/>
      <c r="DR285" s="137"/>
      <c r="DS285" s="137"/>
      <c r="DT285" s="137"/>
      <c r="DU285" s="137"/>
      <c r="DV285" s="137"/>
      <c r="DW285" s="137"/>
      <c r="DX285" s="137"/>
      <c r="DY285" s="137"/>
      <c r="DZ285" s="137"/>
      <c r="EA285" s="137"/>
      <c r="EB285" s="137"/>
      <c r="EC285" s="137"/>
      <c r="ED285" s="137"/>
      <c r="EE285" s="137"/>
      <c r="EF285" s="137"/>
      <c r="EG285" s="137"/>
      <c r="EH285" s="137"/>
      <c r="EI285" s="137"/>
      <c r="EJ285" s="137"/>
      <c r="EK285" s="137"/>
      <c r="EL285" s="137"/>
      <c r="EM285" s="137"/>
      <c r="EN285" s="137"/>
      <c r="EO285" s="137"/>
      <c r="EP285" s="137"/>
      <c r="EQ285" s="137"/>
      <c r="ER285" s="137"/>
      <c r="ES285" s="137"/>
      <c r="ET285" s="137"/>
      <c r="EU285" s="137"/>
      <c r="EV285" s="137"/>
      <c r="EW285" s="137"/>
      <c r="EX285" s="137"/>
      <c r="EY285" s="137"/>
      <c r="EZ285" s="137"/>
      <c r="FA285" s="137"/>
      <c r="FB285" s="137"/>
      <c r="FC285" s="137"/>
      <c r="FD285" s="137"/>
      <c r="FE285" s="137"/>
      <c r="FF285" s="137"/>
      <c r="FG285" s="137"/>
      <c r="FH285" s="137"/>
      <c r="FI285" s="137"/>
      <c r="FJ285" s="137"/>
      <c r="FK285" s="137"/>
      <c r="FL285" s="137"/>
      <c r="FM285" s="137"/>
      <c r="FN285" s="137"/>
      <c r="FO285" s="137"/>
      <c r="FP285" s="137"/>
      <c r="FQ285" s="137"/>
      <c r="FR285" s="137"/>
      <c r="FS285" s="137"/>
      <c r="FT285" s="137"/>
      <c r="FU285" s="137"/>
      <c r="FV285" s="137"/>
      <c r="FW285" s="137"/>
      <c r="FX285" s="137"/>
      <c r="FY285" s="137"/>
      <c r="FZ285" s="137"/>
      <c r="GA285" s="137"/>
      <c r="GB285" s="137"/>
      <c r="GC285" s="137"/>
      <c r="GD285" s="137"/>
      <c r="GE285" s="137"/>
      <c r="GF285" s="137"/>
      <c r="GG285" s="137"/>
      <c r="GH285" s="137"/>
      <c r="GI285" s="137"/>
      <c r="GJ285" s="137"/>
      <c r="GK285" s="137"/>
      <c r="GL285" s="137"/>
    </row>
    <row r="286" spans="1:194" ht="13.5" customHeight="1">
      <c r="A286" s="65">
        <v>54</v>
      </c>
      <c r="B286" s="67">
        <v>784</v>
      </c>
      <c r="C286" s="67">
        <v>784181101</v>
      </c>
      <c r="D286" s="67" t="s">
        <v>63</v>
      </c>
      <c r="E286" s="67" t="s">
        <v>20</v>
      </c>
      <c r="F286" s="68">
        <f>SUM(F288:F288)</f>
        <v>117.05</v>
      </c>
      <c r="G286" s="282"/>
      <c r="H286" s="69">
        <f>F286*G286</f>
        <v>0</v>
      </c>
      <c r="I286" s="70" t="s">
        <v>169</v>
      </c>
      <c r="J286" s="250"/>
    </row>
    <row r="287" spans="1:194" ht="13.5" customHeight="1">
      <c r="A287" s="65"/>
      <c r="B287" s="67"/>
      <c r="C287" s="67"/>
      <c r="D287" s="127" t="s">
        <v>223</v>
      </c>
      <c r="E287" s="67"/>
      <c r="F287" s="68"/>
      <c r="G287" s="69"/>
      <c r="H287" s="69"/>
      <c r="I287" s="70"/>
      <c r="J287" s="166"/>
      <c r="K287" s="251"/>
      <c r="L287" s="251"/>
      <c r="M287" s="251"/>
      <c r="N287" s="251"/>
      <c r="O287" s="251"/>
      <c r="P287" s="251"/>
      <c r="Q287" s="64"/>
      <c r="R287" s="64"/>
    </row>
    <row r="288" spans="1:194" ht="13.5" customHeight="1">
      <c r="A288" s="65"/>
      <c r="B288" s="67"/>
      <c r="C288" s="67"/>
      <c r="D288" s="127" t="s">
        <v>293</v>
      </c>
      <c r="E288" s="67"/>
      <c r="F288" s="73">
        <f>117.05</f>
        <v>117.05</v>
      </c>
      <c r="G288" s="69"/>
      <c r="H288" s="69"/>
      <c r="I288" s="70"/>
      <c r="J288" s="130"/>
    </row>
    <row r="289" spans="1:18" ht="27" customHeight="1">
      <c r="A289" s="65">
        <v>55</v>
      </c>
      <c r="B289" s="67">
        <v>784</v>
      </c>
      <c r="C289" s="67">
        <v>784181103</v>
      </c>
      <c r="D289" s="67" t="s">
        <v>224</v>
      </c>
      <c r="E289" s="67" t="s">
        <v>20</v>
      </c>
      <c r="F289" s="68">
        <f>SUM(F291:F291)</f>
        <v>40.159999999999997</v>
      </c>
      <c r="G289" s="282"/>
      <c r="H289" s="69">
        <f>F289*G289</f>
        <v>0</v>
      </c>
      <c r="I289" s="70" t="s">
        <v>169</v>
      </c>
      <c r="J289" s="252"/>
    </row>
    <row r="290" spans="1:18" ht="13.5" customHeight="1">
      <c r="A290" s="65"/>
      <c r="B290" s="67"/>
      <c r="C290" s="67"/>
      <c r="D290" s="127" t="s">
        <v>223</v>
      </c>
      <c r="E290" s="67"/>
      <c r="F290" s="68"/>
      <c r="G290" s="69"/>
      <c r="H290" s="69"/>
      <c r="I290" s="70"/>
      <c r="J290" s="166"/>
      <c r="K290" s="251"/>
      <c r="L290" s="251"/>
      <c r="M290" s="251"/>
      <c r="N290" s="251"/>
      <c r="O290" s="251"/>
      <c r="P290" s="251"/>
      <c r="Q290" s="64"/>
      <c r="R290" s="64"/>
    </row>
    <row r="291" spans="1:18" ht="13.5" customHeight="1">
      <c r="A291" s="65"/>
      <c r="B291" s="67"/>
      <c r="C291" s="67"/>
      <c r="D291" s="127" t="s">
        <v>294</v>
      </c>
      <c r="E291" s="67"/>
      <c r="F291" s="73">
        <f>40.16</f>
        <v>40.159999999999997</v>
      </c>
      <c r="G291" s="69"/>
      <c r="H291" s="69"/>
      <c r="I291" s="70"/>
      <c r="J291" s="130"/>
    </row>
    <row r="292" spans="1:18" ht="27" customHeight="1">
      <c r="A292" s="65">
        <v>56</v>
      </c>
      <c r="B292" s="67">
        <v>784</v>
      </c>
      <c r="C292" s="67">
        <v>784211101</v>
      </c>
      <c r="D292" s="67" t="s">
        <v>58</v>
      </c>
      <c r="E292" s="67" t="s">
        <v>20</v>
      </c>
      <c r="F292" s="68">
        <f>SUM(F295:F305)</f>
        <v>117.05</v>
      </c>
      <c r="G292" s="282"/>
      <c r="H292" s="69">
        <f>F292*G292</f>
        <v>0</v>
      </c>
      <c r="I292" s="70" t="s">
        <v>169</v>
      </c>
      <c r="J292" s="241"/>
    </row>
    <row r="293" spans="1:18" ht="27" customHeight="1">
      <c r="A293" s="65"/>
      <c r="B293" s="67"/>
      <c r="C293" s="67"/>
      <c r="D293" s="127" t="s">
        <v>144</v>
      </c>
      <c r="E293" s="67"/>
      <c r="F293" s="67"/>
      <c r="G293" s="69"/>
      <c r="H293" s="69"/>
      <c r="I293" s="70"/>
      <c r="J293" s="96"/>
    </row>
    <row r="294" spans="1:18" ht="13.5" customHeight="1">
      <c r="A294" s="65"/>
      <c r="B294" s="67"/>
      <c r="C294" s="67"/>
      <c r="D294" s="127" t="s">
        <v>194</v>
      </c>
      <c r="E294" s="67"/>
      <c r="F294" s="73"/>
      <c r="G294" s="69"/>
      <c r="H294" s="69"/>
      <c r="I294" s="70"/>
      <c r="J294" s="96"/>
    </row>
    <row r="295" spans="1:18" ht="13.5" customHeight="1">
      <c r="A295" s="91"/>
      <c r="B295" s="57"/>
      <c r="C295" s="57"/>
      <c r="D295" s="127" t="s">
        <v>199</v>
      </c>
      <c r="E295" s="67"/>
      <c r="F295" s="73">
        <f>2.35+2.91+2.98+2.51+5.09+3.82</f>
        <v>19.66</v>
      </c>
      <c r="G295" s="60"/>
      <c r="H295" s="60"/>
      <c r="I295" s="70"/>
      <c r="J295" s="96"/>
    </row>
    <row r="296" spans="1:18" ht="13.5" customHeight="1">
      <c r="A296" s="91"/>
      <c r="B296" s="57"/>
      <c r="C296" s="57"/>
      <c r="D296" s="127" t="s">
        <v>200</v>
      </c>
      <c r="E296" s="67"/>
      <c r="F296" s="73">
        <f>0.7+0.84+1.27</f>
        <v>2.81</v>
      </c>
      <c r="G296" s="60"/>
      <c r="H296" s="60"/>
      <c r="I296" s="70"/>
      <c r="J296" s="226"/>
    </row>
    <row r="297" spans="1:18" ht="13.5" customHeight="1">
      <c r="A297" s="91"/>
      <c r="B297" s="57"/>
      <c r="C297" s="57"/>
      <c r="D297" s="127" t="s">
        <v>201</v>
      </c>
      <c r="E297" s="67"/>
      <c r="F297" s="73">
        <f>1.34+0.8+0.87</f>
        <v>3.0100000000000002</v>
      </c>
      <c r="G297" s="60"/>
      <c r="H297" s="60"/>
      <c r="I297" s="70"/>
      <c r="J297" s="232"/>
    </row>
    <row r="298" spans="1:18" ht="13.5" customHeight="1">
      <c r="A298" s="65"/>
      <c r="B298" s="67"/>
      <c r="C298" s="67"/>
      <c r="D298" s="127" t="s">
        <v>202</v>
      </c>
      <c r="E298" s="67"/>
      <c r="F298" s="73">
        <f>1.31+0.87+1.04</f>
        <v>3.22</v>
      </c>
      <c r="G298" s="69"/>
      <c r="H298" s="69"/>
      <c r="I298" s="70"/>
    </row>
    <row r="299" spans="1:18" ht="13.5" customHeight="1">
      <c r="A299" s="65"/>
      <c r="B299" s="67"/>
      <c r="C299" s="67"/>
      <c r="D299" s="127" t="s">
        <v>195</v>
      </c>
      <c r="E299" s="67"/>
      <c r="F299" s="73"/>
      <c r="G299" s="69"/>
      <c r="H299" s="69"/>
      <c r="I299" s="70"/>
    </row>
    <row r="300" spans="1:18" ht="13.5" customHeight="1">
      <c r="A300" s="65"/>
      <c r="B300" s="67"/>
      <c r="C300" s="67"/>
      <c r="D300" s="127" t="s">
        <v>197</v>
      </c>
      <c r="E300" s="67"/>
      <c r="F300" s="73">
        <f>(20.03+18.07)</f>
        <v>38.1</v>
      </c>
      <c r="G300" s="69"/>
      <c r="H300" s="69"/>
      <c r="I300" s="70"/>
    </row>
    <row r="301" spans="1:18" ht="13.5" customHeight="1">
      <c r="A301" s="65"/>
      <c r="B301" s="67"/>
      <c r="C301" s="67"/>
      <c r="D301" s="127" t="s">
        <v>278</v>
      </c>
      <c r="E301" s="67"/>
      <c r="F301" s="73"/>
      <c r="G301" s="69"/>
      <c r="H301" s="69"/>
      <c r="I301" s="70"/>
      <c r="J301" s="252"/>
    </row>
    <row r="302" spans="1:18" ht="13.5" customHeight="1">
      <c r="A302" s="65"/>
      <c r="B302" s="67"/>
      <c r="C302" s="67"/>
      <c r="D302" s="127" t="s">
        <v>288</v>
      </c>
      <c r="E302" s="67"/>
      <c r="F302" s="73">
        <f>3.35+3.35+3.35+3.35+6.7</f>
        <v>20.100000000000001</v>
      </c>
      <c r="G302" s="69"/>
      <c r="H302" s="69"/>
      <c r="I302" s="70"/>
    </row>
    <row r="303" spans="1:18" ht="13.5" customHeight="1">
      <c r="A303" s="65"/>
      <c r="B303" s="67"/>
      <c r="C303" s="67"/>
      <c r="D303" s="127" t="s">
        <v>289</v>
      </c>
      <c r="E303" s="67"/>
      <c r="F303" s="73">
        <f>3.35+3.35+3.35</f>
        <v>10.050000000000001</v>
      </c>
      <c r="G303" s="69"/>
      <c r="H303" s="69"/>
      <c r="I303" s="70"/>
      <c r="J303" s="250"/>
    </row>
    <row r="304" spans="1:18" ht="13.5" customHeight="1">
      <c r="A304" s="65"/>
      <c r="B304" s="67"/>
      <c r="C304" s="67"/>
      <c r="D304" s="127" t="s">
        <v>290</v>
      </c>
      <c r="E304" s="67"/>
      <c r="F304" s="73">
        <f>3.35+3.35+3.35</f>
        <v>10.050000000000001</v>
      </c>
      <c r="G304" s="69"/>
      <c r="H304" s="69"/>
      <c r="I304" s="70"/>
    </row>
    <row r="305" spans="1:11" ht="13.5" customHeight="1">
      <c r="A305" s="65"/>
      <c r="B305" s="67"/>
      <c r="C305" s="67"/>
      <c r="D305" s="127" t="s">
        <v>291</v>
      </c>
      <c r="E305" s="67"/>
      <c r="F305" s="73">
        <f>3.35+3.35+3.35</f>
        <v>10.050000000000001</v>
      </c>
      <c r="G305" s="69"/>
      <c r="H305" s="69"/>
      <c r="I305" s="70"/>
    </row>
    <row r="306" spans="1:11" ht="27" customHeight="1">
      <c r="A306" s="65">
        <v>57</v>
      </c>
      <c r="B306" s="67">
        <v>784</v>
      </c>
      <c r="C306" s="67">
        <v>784211103</v>
      </c>
      <c r="D306" s="67" t="s">
        <v>58</v>
      </c>
      <c r="E306" s="67" t="s">
        <v>20</v>
      </c>
      <c r="F306" s="68">
        <f>SUM(F309:F313)</f>
        <v>40.159999999999997</v>
      </c>
      <c r="G306" s="282"/>
      <c r="H306" s="69">
        <f>F306*G306</f>
        <v>0</v>
      </c>
      <c r="I306" s="70" t="s">
        <v>169</v>
      </c>
      <c r="J306" s="96"/>
    </row>
    <row r="307" spans="1:11" ht="27" customHeight="1">
      <c r="A307" s="65"/>
      <c r="B307" s="67"/>
      <c r="C307" s="67"/>
      <c r="D307" s="127" t="s">
        <v>144</v>
      </c>
      <c r="E307" s="67"/>
      <c r="F307" s="67"/>
      <c r="G307" s="69"/>
      <c r="H307" s="69"/>
      <c r="I307" s="70"/>
      <c r="J307" s="96"/>
    </row>
    <row r="308" spans="1:11" ht="13.5" customHeight="1">
      <c r="A308" s="65"/>
      <c r="B308" s="67"/>
      <c r="C308" s="67"/>
      <c r="D308" s="127" t="s">
        <v>194</v>
      </c>
      <c r="E308" s="67"/>
      <c r="F308" s="73"/>
      <c r="G308" s="69"/>
      <c r="H308" s="69"/>
      <c r="I308" s="70"/>
      <c r="J308" s="96"/>
    </row>
    <row r="309" spans="1:11" ht="13.5" customHeight="1">
      <c r="A309" s="91"/>
      <c r="B309" s="57"/>
      <c r="C309" s="57"/>
      <c r="D309" s="127" t="s">
        <v>198</v>
      </c>
      <c r="E309" s="67"/>
      <c r="F309" s="73">
        <f>1.74+1.51+1.93</f>
        <v>5.18</v>
      </c>
      <c r="G309" s="60"/>
      <c r="H309" s="60"/>
      <c r="I309" s="70"/>
      <c r="J309" s="96"/>
    </row>
    <row r="310" spans="1:11" ht="13.5" customHeight="1">
      <c r="A310" s="65"/>
      <c r="B310" s="67"/>
      <c r="C310" s="67"/>
      <c r="D310" s="127" t="s">
        <v>195</v>
      </c>
      <c r="E310" s="67"/>
      <c r="F310" s="73"/>
      <c r="G310" s="69"/>
      <c r="H310" s="69"/>
      <c r="I310" s="70"/>
    </row>
    <row r="311" spans="1:11" ht="13.5" customHeight="1">
      <c r="A311" s="65"/>
      <c r="B311" s="67"/>
      <c r="C311" s="67"/>
      <c r="D311" s="127" t="s">
        <v>196</v>
      </c>
      <c r="E311" s="67"/>
      <c r="F311" s="73">
        <f>(11.81+4.87+6.72)</f>
        <v>23.4</v>
      </c>
      <c r="G311" s="69"/>
      <c r="H311" s="69"/>
      <c r="I311" s="70"/>
    </row>
    <row r="312" spans="1:11" ht="13.5" customHeight="1">
      <c r="A312" s="65"/>
      <c r="B312" s="67"/>
      <c r="C312" s="67"/>
      <c r="D312" s="127" t="s">
        <v>278</v>
      </c>
      <c r="E312" s="67"/>
      <c r="F312" s="73"/>
      <c r="G312" s="69"/>
      <c r="H312" s="69"/>
      <c r="I312" s="70"/>
    </row>
    <row r="313" spans="1:11" ht="13.5" customHeight="1">
      <c r="A313" s="65"/>
      <c r="B313" s="67"/>
      <c r="C313" s="67"/>
      <c r="D313" s="127" t="s">
        <v>292</v>
      </c>
      <c r="E313" s="67"/>
      <c r="F313" s="73">
        <f>3.86+3.86+3.86</f>
        <v>11.58</v>
      </c>
      <c r="G313" s="69"/>
      <c r="H313" s="69"/>
      <c r="I313" s="70"/>
    </row>
    <row r="314" spans="1:11" s="137" customFormat="1" ht="13.5" customHeight="1">
      <c r="A314" s="65">
        <v>58</v>
      </c>
      <c r="B314" s="66" t="s">
        <v>44</v>
      </c>
      <c r="C314" s="67" t="s">
        <v>53</v>
      </c>
      <c r="D314" s="67" t="s">
        <v>54</v>
      </c>
      <c r="E314" s="67" t="s">
        <v>30</v>
      </c>
      <c r="F314" s="68">
        <f>F315</f>
        <v>10</v>
      </c>
      <c r="G314" s="282"/>
      <c r="H314" s="69">
        <f>F314*G314</f>
        <v>0</v>
      </c>
      <c r="I314" s="70" t="s">
        <v>169</v>
      </c>
    </row>
    <row r="315" spans="1:11" s="64" customFormat="1" ht="13.5" customHeight="1">
      <c r="A315" s="139"/>
      <c r="B315" s="141"/>
      <c r="C315" s="141"/>
      <c r="D315" s="72" t="s">
        <v>57</v>
      </c>
      <c r="E315" s="141"/>
      <c r="F315" s="73">
        <v>10</v>
      </c>
      <c r="G315" s="142"/>
      <c r="H315" s="69"/>
      <c r="I315" s="95"/>
    </row>
    <row r="316" spans="1:11" s="64" customFormat="1" ht="24.75" customHeight="1">
      <c r="A316" s="139"/>
      <c r="B316" s="141"/>
      <c r="C316" s="141"/>
      <c r="D316" s="72" t="s">
        <v>55</v>
      </c>
      <c r="E316" s="141"/>
      <c r="F316" s="73"/>
      <c r="G316" s="142"/>
      <c r="H316" s="69"/>
      <c r="I316" s="95"/>
    </row>
    <row r="317" spans="1:11" s="43" customFormat="1" ht="21" customHeight="1">
      <c r="A317" s="253"/>
      <c r="B317" s="254"/>
      <c r="C317" s="254"/>
      <c r="D317" s="254" t="s">
        <v>18</v>
      </c>
      <c r="E317" s="254"/>
      <c r="F317" s="255"/>
      <c r="G317" s="256"/>
      <c r="H317" s="256">
        <f>H157+H9</f>
        <v>0</v>
      </c>
    </row>
    <row r="318" spans="1:11" s="261" customFormat="1" ht="12" customHeight="1">
      <c r="A318" s="257"/>
      <c r="B318" s="258"/>
      <c r="C318" s="258"/>
      <c r="D318" s="258"/>
      <c r="E318" s="258"/>
      <c r="F318" s="259"/>
      <c r="G318" s="260"/>
      <c r="H318" s="260"/>
    </row>
    <row r="319" spans="1:11" s="43" customFormat="1" ht="13.5" customHeight="1">
      <c r="A319" s="298" t="s">
        <v>19</v>
      </c>
      <c r="B319" s="299"/>
      <c r="C319" s="300"/>
      <c r="D319" s="262" t="s">
        <v>163</v>
      </c>
      <c r="E319" s="263"/>
      <c r="F319" s="264"/>
      <c r="G319" s="265"/>
      <c r="H319" s="266">
        <f>H317</f>
        <v>0</v>
      </c>
      <c r="K319" s="267"/>
    </row>
    <row r="320" spans="1:11" s="43" customFormat="1" ht="13.5" customHeight="1">
      <c r="A320" s="268"/>
      <c r="B320" s="269"/>
      <c r="C320" s="269"/>
      <c r="D320" s="270"/>
      <c r="E320" s="271"/>
      <c r="F320" s="272"/>
      <c r="G320" s="273"/>
      <c r="H320" s="274"/>
    </row>
    <row r="321" spans="1:11" s="275" customFormat="1" ht="11.25">
      <c r="A321" s="275" t="s">
        <v>28</v>
      </c>
    </row>
    <row r="322" spans="1:11" s="43" customFormat="1" ht="31.5" customHeight="1">
      <c r="A322" s="294" t="s">
        <v>35</v>
      </c>
      <c r="B322" s="301"/>
      <c r="C322" s="301"/>
      <c r="D322" s="301"/>
      <c r="E322" s="301"/>
      <c r="F322" s="301"/>
      <c r="G322" s="301"/>
      <c r="H322" s="275"/>
    </row>
    <row r="323" spans="1:11" s="275" customFormat="1" ht="102.75" customHeight="1">
      <c r="A323" s="294" t="s">
        <v>36</v>
      </c>
      <c r="B323" s="302"/>
      <c r="C323" s="302"/>
      <c r="D323" s="302"/>
      <c r="E323" s="302"/>
      <c r="F323" s="302"/>
      <c r="G323" s="302"/>
    </row>
    <row r="324" spans="1:11" s="277" customFormat="1" ht="13.5" customHeight="1">
      <c r="A324" s="294" t="s">
        <v>37</v>
      </c>
      <c r="B324" s="295"/>
      <c r="C324" s="295"/>
      <c r="D324" s="295"/>
      <c r="E324" s="295"/>
      <c r="F324" s="295"/>
      <c r="G324" s="295"/>
      <c r="H324" s="276"/>
      <c r="I324" s="276"/>
    </row>
    <row r="325" spans="1:11" s="277" customFormat="1" ht="13.5" customHeight="1">
      <c r="A325" s="294" t="s">
        <v>38</v>
      </c>
      <c r="B325" s="295"/>
      <c r="C325" s="295"/>
      <c r="D325" s="295"/>
      <c r="E325" s="295"/>
      <c r="F325" s="295"/>
      <c r="G325" s="295"/>
      <c r="H325" s="276"/>
      <c r="I325" s="276"/>
      <c r="K325" s="278"/>
    </row>
    <row r="326" spans="1:11" ht="12" customHeight="1">
      <c r="A326" s="292" t="s">
        <v>249</v>
      </c>
      <c r="B326" s="292"/>
      <c r="C326" s="292"/>
      <c r="D326" s="292"/>
      <c r="E326" s="292"/>
      <c r="F326" s="292"/>
      <c r="G326" s="292"/>
    </row>
    <row r="327" spans="1:11" s="280" customFormat="1" ht="40.5" customHeight="1">
      <c r="A327" s="293" t="s">
        <v>167</v>
      </c>
      <c r="B327" s="293"/>
      <c r="C327" s="293"/>
      <c r="D327" s="293"/>
      <c r="E327" s="293"/>
      <c r="F327" s="293"/>
      <c r="G327" s="293"/>
      <c r="H327" s="276"/>
      <c r="I327" s="276"/>
    </row>
  </sheetData>
  <sheetProtection algorithmName="SHA-512" hashValue="/Oojwm/LZ6iscNNx/dlbtcGTTqPL6HsRUVF4bI0uKlBSzJuIBOifkemb6okzKKGd+BrMO5KeS8spNlXfkKO0xw==" saltValue="lBb1sgnYWFk6KMZ+SwydEQ==" spinCount="100000" sheet="1" objects="1" scenarios="1"/>
  <mergeCells count="11">
    <mergeCell ref="A326:G326"/>
    <mergeCell ref="A327:G327"/>
    <mergeCell ref="A325:G325"/>
    <mergeCell ref="A2:I2"/>
    <mergeCell ref="A3:D3"/>
    <mergeCell ref="A319:C319"/>
    <mergeCell ref="A322:G322"/>
    <mergeCell ref="A323:G323"/>
    <mergeCell ref="A324:G324"/>
    <mergeCell ref="G111:H111"/>
    <mergeCell ref="G124:H124"/>
  </mergeCells>
  <printOptions horizontalCentered="1"/>
  <pageMargins left="0.39370078740157483" right="0.39370078740157483" top="0.78740157480314965" bottom="0.39370078740157483" header="0" footer="0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 - DEŠŤ. SVOD.</vt:lpstr>
      <vt:lpstr>NS</vt:lpstr>
      <vt:lpstr>NS!Print_Area</vt:lpstr>
      <vt:lpstr>'Rekapitulace - DEŠŤ. SVOD.'!Print_Area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2022-10-11T12:25:32Z</dcterms:modified>
</cp:coreProperties>
</file>